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oenh-my.sharepoint.com/personal/office_vdoe-nh_org/Documents/Annual Meeting 2022/"/>
    </mc:Choice>
  </mc:AlternateContent>
  <xr:revisionPtr revIDLastSave="0" documentId="8_{B0334DB7-BB36-4B13-A889-559A8ACDBCF9}" xr6:coauthVersionLast="47" xr6:coauthVersionMax="47" xr10:uidLastSave="{00000000-0000-0000-0000-000000000000}"/>
  <bookViews>
    <workbookView xWindow="1605" yWindow="195" windowWidth="15735" windowHeight="10515" xr2:uid="{A7FFA205-D536-4A55-90BC-A153D098F52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1" i="1" l="1"/>
  <c r="O73" i="1"/>
  <c r="N73" i="1"/>
  <c r="M73" i="1"/>
  <c r="P73" i="1" s="1"/>
  <c r="M72" i="1"/>
  <c r="M71" i="1"/>
  <c r="P121" i="1"/>
  <c r="N8" i="1"/>
  <c r="M8" i="1"/>
  <c r="O8" i="1"/>
  <c r="P8" i="1" s="1"/>
  <c r="N28" i="1"/>
  <c r="M25" i="1"/>
  <c r="M24" i="1"/>
  <c r="M21" i="1"/>
  <c r="N11" i="1"/>
  <c r="Q73" i="1" l="1"/>
  <c r="K73" i="1"/>
  <c r="K28" i="1"/>
  <c r="K121" i="1"/>
  <c r="K91" i="1"/>
  <c r="K84" i="1"/>
  <c r="K119" i="1"/>
  <c r="K118" i="1"/>
  <c r="K117" i="1"/>
  <c r="K116" i="1"/>
  <c r="K115" i="1"/>
  <c r="K114" i="1"/>
  <c r="K113" i="1"/>
  <c r="K112" i="1"/>
  <c r="K109" i="1"/>
  <c r="K75" i="1"/>
  <c r="K72" i="1"/>
  <c r="K71" i="1"/>
  <c r="K68" i="1"/>
  <c r="K59" i="1"/>
  <c r="K41" i="1"/>
  <c r="K40" i="1"/>
  <c r="K36" i="1"/>
  <c r="K35" i="1"/>
  <c r="K34" i="1"/>
  <c r="K33" i="1"/>
  <c r="K32" i="1"/>
  <c r="J97" i="1" l="1"/>
  <c r="I97" i="1"/>
  <c r="H97" i="1"/>
  <c r="J86" i="1"/>
  <c r="I86" i="1"/>
  <c r="H86" i="1"/>
  <c r="J80" i="1"/>
  <c r="K80" i="1" s="1"/>
  <c r="I80" i="1"/>
  <c r="H80" i="1"/>
  <c r="J19" i="1"/>
  <c r="I19" i="1"/>
  <c r="H19" i="1"/>
  <c r="K86" i="1" l="1"/>
  <c r="K97" i="1"/>
  <c r="K27" i="1"/>
  <c r="K26" i="1"/>
  <c r="K25" i="1"/>
  <c r="K24" i="1"/>
  <c r="K21" i="1"/>
  <c r="K18" i="1"/>
  <c r="K17" i="1"/>
  <c r="K16" i="1"/>
  <c r="K15" i="1"/>
  <c r="K14" i="1"/>
  <c r="K13" i="1"/>
  <c r="K12" i="1"/>
  <c r="K11" i="1"/>
  <c r="K10" i="1"/>
  <c r="K9" i="1"/>
  <c r="K8" i="1"/>
  <c r="K5" i="1"/>
  <c r="F36" i="1" l="1"/>
  <c r="F35" i="1"/>
  <c r="F34" i="1"/>
  <c r="F33" i="1"/>
  <c r="F32" i="1"/>
  <c r="F28" i="1"/>
  <c r="F27" i="1"/>
  <c r="F26" i="1"/>
  <c r="F25" i="1"/>
  <c r="F24" i="1"/>
  <c r="F12" i="1"/>
  <c r="F109" i="1"/>
  <c r="F108" i="1"/>
  <c r="F107" i="1"/>
  <c r="F106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79" i="1"/>
  <c r="F78" i="1"/>
  <c r="F77" i="1"/>
  <c r="F76" i="1"/>
  <c r="F75" i="1"/>
  <c r="F73" i="1"/>
  <c r="F72" i="1"/>
  <c r="F71" i="1"/>
  <c r="F67" i="1"/>
  <c r="F66" i="1"/>
  <c r="F65" i="1"/>
  <c r="F64" i="1"/>
  <c r="F63" i="1"/>
  <c r="F59" i="1"/>
  <c r="F58" i="1"/>
  <c r="F57" i="1"/>
  <c r="F56" i="1"/>
  <c r="F55" i="1"/>
  <c r="F54" i="1"/>
  <c r="F41" i="1"/>
  <c r="F40" i="1"/>
  <c r="F21" i="1"/>
  <c r="F18" i="1"/>
  <c r="F17" i="1"/>
  <c r="F16" i="1"/>
  <c r="F15" i="1"/>
  <c r="F14" i="1"/>
  <c r="F13" i="1"/>
  <c r="F11" i="1"/>
  <c r="F10" i="1"/>
  <c r="F8" i="1"/>
  <c r="F5" i="1"/>
  <c r="F9" i="1"/>
  <c r="N67" i="1" l="1"/>
  <c r="E19" i="1"/>
  <c r="D19" i="1"/>
  <c r="C19" i="1"/>
  <c r="M19" i="1" s="1"/>
  <c r="F19" i="1" l="1"/>
  <c r="J29" i="1"/>
  <c r="O11" i="1" l="1"/>
  <c r="P11" i="1" s="1"/>
  <c r="E29" i="1"/>
  <c r="O29" i="1" s="1"/>
  <c r="E37" i="1"/>
  <c r="E42" i="1"/>
  <c r="E60" i="1"/>
  <c r="E69" i="1"/>
  <c r="E80" i="1"/>
  <c r="E86" i="1"/>
  <c r="O86" i="1" s="1"/>
  <c r="Q86" i="1" s="1"/>
  <c r="E97" i="1"/>
  <c r="O19" i="1"/>
  <c r="J37" i="1"/>
  <c r="J42" i="1"/>
  <c r="J60" i="1"/>
  <c r="J69" i="1"/>
  <c r="J120" i="1"/>
  <c r="O119" i="1"/>
  <c r="O118" i="1"/>
  <c r="O117" i="1"/>
  <c r="O116" i="1"/>
  <c r="O115" i="1"/>
  <c r="O114" i="1"/>
  <c r="O113" i="1"/>
  <c r="O112" i="1"/>
  <c r="O109" i="1"/>
  <c r="O108" i="1"/>
  <c r="O107" i="1"/>
  <c r="O106" i="1"/>
  <c r="O97" i="1"/>
  <c r="O96" i="1"/>
  <c r="O95" i="1"/>
  <c r="O94" i="1"/>
  <c r="O93" i="1"/>
  <c r="P93" i="1" s="1"/>
  <c r="O92" i="1"/>
  <c r="O91" i="1"/>
  <c r="O90" i="1"/>
  <c r="Q90" i="1" s="1"/>
  <c r="O89" i="1"/>
  <c r="O88" i="1"/>
  <c r="O85" i="1"/>
  <c r="O84" i="1"/>
  <c r="O83" i="1"/>
  <c r="O82" i="1"/>
  <c r="O79" i="1"/>
  <c r="O78" i="1"/>
  <c r="O77" i="1"/>
  <c r="Q77" i="1" s="1"/>
  <c r="O76" i="1"/>
  <c r="O75" i="1"/>
  <c r="O72" i="1"/>
  <c r="O71" i="1"/>
  <c r="O68" i="1"/>
  <c r="O67" i="1"/>
  <c r="O66" i="1"/>
  <c r="O65" i="1"/>
  <c r="O64" i="1"/>
  <c r="P64" i="1" s="1"/>
  <c r="O63" i="1"/>
  <c r="O59" i="1"/>
  <c r="O58" i="1"/>
  <c r="O57" i="1"/>
  <c r="O56" i="1"/>
  <c r="O55" i="1"/>
  <c r="O54" i="1"/>
  <c r="O41" i="1"/>
  <c r="O40" i="1"/>
  <c r="O36" i="1"/>
  <c r="O35" i="1"/>
  <c r="O34" i="1"/>
  <c r="O33" i="1"/>
  <c r="O32" i="1"/>
  <c r="O28" i="1"/>
  <c r="O27" i="1"/>
  <c r="O26" i="1"/>
  <c r="O25" i="1"/>
  <c r="O24" i="1"/>
  <c r="O21" i="1"/>
  <c r="O18" i="1"/>
  <c r="O17" i="1"/>
  <c r="O16" i="1"/>
  <c r="Q16" i="1" s="1"/>
  <c r="O15" i="1"/>
  <c r="O14" i="1"/>
  <c r="O13" i="1"/>
  <c r="Q13" i="1" s="1"/>
  <c r="O12" i="1"/>
  <c r="Q12" i="1" s="1"/>
  <c r="O10" i="1"/>
  <c r="O9" i="1"/>
  <c r="O5" i="1"/>
  <c r="N19" i="1"/>
  <c r="I37" i="1"/>
  <c r="I42" i="1"/>
  <c r="I60" i="1"/>
  <c r="I69" i="1"/>
  <c r="I120" i="1"/>
  <c r="N120" i="1" s="1"/>
  <c r="K79" i="1"/>
  <c r="K78" i="1"/>
  <c r="K77" i="1"/>
  <c r="K76" i="1"/>
  <c r="K67" i="1"/>
  <c r="K66" i="1"/>
  <c r="K65" i="1"/>
  <c r="K64" i="1"/>
  <c r="K63" i="1"/>
  <c r="K58" i="1"/>
  <c r="K57" i="1"/>
  <c r="K56" i="1"/>
  <c r="K55" i="1"/>
  <c r="K54" i="1"/>
  <c r="D29" i="1"/>
  <c r="D37" i="1"/>
  <c r="D42" i="1"/>
  <c r="D60" i="1"/>
  <c r="D69" i="1"/>
  <c r="N69" i="1" s="1"/>
  <c r="D80" i="1"/>
  <c r="N80" i="1" s="1"/>
  <c r="D86" i="1"/>
  <c r="D97" i="1"/>
  <c r="F68" i="1"/>
  <c r="C37" i="1"/>
  <c r="C42" i="1"/>
  <c r="C60" i="1"/>
  <c r="C69" i="1"/>
  <c r="C29" i="1"/>
  <c r="C80" i="1"/>
  <c r="C86" i="1"/>
  <c r="M86" i="1" s="1"/>
  <c r="C97" i="1"/>
  <c r="M97" i="1" s="1"/>
  <c r="M18" i="1"/>
  <c r="M17" i="1"/>
  <c r="M16" i="1"/>
  <c r="M15" i="1"/>
  <c r="M14" i="1"/>
  <c r="M13" i="1"/>
  <c r="M12" i="1"/>
  <c r="M10" i="1"/>
  <c r="M9" i="1"/>
  <c r="M5" i="1"/>
  <c r="N66" i="1"/>
  <c r="M119" i="1"/>
  <c r="M118" i="1"/>
  <c r="M117" i="1"/>
  <c r="M116" i="1"/>
  <c r="M115" i="1"/>
  <c r="M114" i="1"/>
  <c r="M113" i="1"/>
  <c r="M112" i="1"/>
  <c r="M109" i="1"/>
  <c r="M108" i="1"/>
  <c r="M107" i="1"/>
  <c r="M106" i="1"/>
  <c r="M96" i="1"/>
  <c r="M95" i="1"/>
  <c r="M94" i="1"/>
  <c r="M93" i="1"/>
  <c r="M92" i="1"/>
  <c r="M91" i="1"/>
  <c r="M90" i="1"/>
  <c r="M89" i="1"/>
  <c r="M88" i="1"/>
  <c r="M85" i="1"/>
  <c r="M84" i="1"/>
  <c r="M83" i="1"/>
  <c r="M82" i="1"/>
  <c r="M79" i="1"/>
  <c r="M78" i="1"/>
  <c r="M77" i="1"/>
  <c r="M76" i="1"/>
  <c r="M75" i="1"/>
  <c r="M68" i="1"/>
  <c r="M67" i="1"/>
  <c r="M66" i="1"/>
  <c r="M65" i="1"/>
  <c r="M63" i="1"/>
  <c r="M59" i="1"/>
  <c r="M58" i="1"/>
  <c r="M57" i="1"/>
  <c r="M56" i="1"/>
  <c r="M55" i="1"/>
  <c r="M54" i="1"/>
  <c r="M41" i="1"/>
  <c r="M40" i="1"/>
  <c r="M36" i="1"/>
  <c r="Q36" i="1" s="1"/>
  <c r="M35" i="1"/>
  <c r="M34" i="1"/>
  <c r="M33" i="1"/>
  <c r="M32" i="1"/>
  <c r="M28" i="1"/>
  <c r="M27" i="1"/>
  <c r="P27" i="1" s="1"/>
  <c r="M26" i="1"/>
  <c r="P26" i="1" s="1"/>
  <c r="H60" i="1"/>
  <c r="H69" i="1"/>
  <c r="H29" i="1"/>
  <c r="K29" i="1" s="1"/>
  <c r="H37" i="1"/>
  <c r="H42" i="1"/>
  <c r="H120" i="1"/>
  <c r="M120" i="1" s="1"/>
  <c r="N57" i="1"/>
  <c r="N119" i="1"/>
  <c r="N118" i="1"/>
  <c r="N117" i="1"/>
  <c r="N116" i="1"/>
  <c r="N115" i="1"/>
  <c r="N114" i="1"/>
  <c r="N113" i="1"/>
  <c r="N112" i="1"/>
  <c r="N109" i="1"/>
  <c r="N108" i="1"/>
  <c r="N107" i="1"/>
  <c r="N106" i="1"/>
  <c r="N96" i="1"/>
  <c r="N95" i="1"/>
  <c r="N94" i="1"/>
  <c r="N93" i="1"/>
  <c r="N92" i="1"/>
  <c r="N91" i="1"/>
  <c r="N90" i="1"/>
  <c r="N89" i="1"/>
  <c r="N88" i="1"/>
  <c r="N85" i="1"/>
  <c r="N84" i="1"/>
  <c r="N83" i="1"/>
  <c r="N82" i="1"/>
  <c r="N79" i="1"/>
  <c r="N78" i="1"/>
  <c r="N77" i="1"/>
  <c r="N76" i="1"/>
  <c r="N75" i="1"/>
  <c r="N72" i="1"/>
  <c r="N71" i="1"/>
  <c r="N68" i="1"/>
  <c r="N65" i="1"/>
  <c r="N64" i="1"/>
  <c r="N63" i="1"/>
  <c r="N56" i="1"/>
  <c r="N55" i="1"/>
  <c r="N54" i="1"/>
  <c r="N41" i="1"/>
  <c r="N40" i="1"/>
  <c r="N36" i="1"/>
  <c r="N35" i="1"/>
  <c r="N34" i="1"/>
  <c r="N33" i="1"/>
  <c r="N32" i="1"/>
  <c r="N27" i="1"/>
  <c r="N26" i="1"/>
  <c r="N25" i="1"/>
  <c r="N24" i="1"/>
  <c r="N21" i="1"/>
  <c r="N18" i="1"/>
  <c r="N17" i="1"/>
  <c r="N16" i="1"/>
  <c r="N15" i="1"/>
  <c r="N14" i="1"/>
  <c r="N13" i="1"/>
  <c r="N12" i="1"/>
  <c r="N10" i="1"/>
  <c r="N9" i="1"/>
  <c r="N5" i="1"/>
  <c r="I29" i="1"/>
  <c r="Q28" i="1" l="1"/>
  <c r="P54" i="1"/>
  <c r="Q54" i="1"/>
  <c r="P65" i="1"/>
  <c r="Q65" i="1"/>
  <c r="P83" i="1"/>
  <c r="Q83" i="1"/>
  <c r="Q109" i="1"/>
  <c r="P109" i="1"/>
  <c r="P119" i="1"/>
  <c r="Q119" i="1"/>
  <c r="Q32" i="1"/>
  <c r="Q59" i="1"/>
  <c r="P59" i="1"/>
  <c r="P72" i="1"/>
  <c r="Q72" i="1"/>
  <c r="Q78" i="1"/>
  <c r="P78" i="1"/>
  <c r="P84" i="1"/>
  <c r="Q84" i="1"/>
  <c r="Q94" i="1"/>
  <c r="P94" i="1"/>
  <c r="P116" i="1"/>
  <c r="Q9" i="1"/>
  <c r="Q14" i="1"/>
  <c r="Q26" i="1"/>
  <c r="Q33" i="1"/>
  <c r="Q40" i="1"/>
  <c r="Q56" i="1"/>
  <c r="P56" i="1"/>
  <c r="Q63" i="1"/>
  <c r="P63" i="1"/>
  <c r="Q67" i="1"/>
  <c r="P67" i="1"/>
  <c r="Q75" i="1"/>
  <c r="P75" i="1"/>
  <c r="P79" i="1"/>
  <c r="Q79" i="1"/>
  <c r="P85" i="1"/>
  <c r="Q85" i="1"/>
  <c r="P91" i="1"/>
  <c r="Q91" i="1"/>
  <c r="Q95" i="1"/>
  <c r="P95" i="1"/>
  <c r="Q107" i="1"/>
  <c r="P113" i="1"/>
  <c r="Q113" i="1"/>
  <c r="Q117" i="1"/>
  <c r="P117" i="1"/>
  <c r="K69" i="1"/>
  <c r="P19" i="1"/>
  <c r="Q19" i="1"/>
  <c r="Q35" i="1"/>
  <c r="P58" i="1"/>
  <c r="Q58" i="1"/>
  <c r="Q115" i="1"/>
  <c r="P115" i="1"/>
  <c r="Q89" i="1"/>
  <c r="P12" i="1"/>
  <c r="P5" i="1"/>
  <c r="Q5" i="1"/>
  <c r="P55" i="1"/>
  <c r="Q66" i="1"/>
  <c r="P66" i="1"/>
  <c r="Q106" i="1"/>
  <c r="P106" i="1"/>
  <c r="P112" i="1"/>
  <c r="Q112" i="1"/>
  <c r="Q10" i="1"/>
  <c r="P21" i="1"/>
  <c r="Q21" i="1"/>
  <c r="Q27" i="1"/>
  <c r="Q34" i="1"/>
  <c r="Q57" i="1"/>
  <c r="P57" i="1"/>
  <c r="P68" i="1"/>
  <c r="Q68" i="1"/>
  <c r="P76" i="1"/>
  <c r="Q76" i="1"/>
  <c r="Q82" i="1"/>
  <c r="P82" i="1"/>
  <c r="Q88" i="1"/>
  <c r="P88" i="1"/>
  <c r="P92" i="1"/>
  <c r="Q92" i="1"/>
  <c r="Q96" i="1"/>
  <c r="P96" i="1"/>
  <c r="P108" i="1"/>
  <c r="Q118" i="1"/>
  <c r="P118" i="1"/>
  <c r="Q114" i="1"/>
  <c r="P114" i="1"/>
  <c r="P97" i="1"/>
  <c r="Q97" i="1"/>
  <c r="P71" i="1"/>
  <c r="Q71" i="1"/>
  <c r="P25" i="1"/>
  <c r="Q25" i="1"/>
  <c r="P24" i="1"/>
  <c r="Q24" i="1"/>
  <c r="P86" i="1"/>
  <c r="P89" i="1"/>
  <c r="P77" i="1"/>
  <c r="P90" i="1"/>
  <c r="P107" i="1"/>
  <c r="P28" i="1"/>
  <c r="O120" i="1"/>
  <c r="P120" i="1" s="1"/>
  <c r="K120" i="1"/>
  <c r="P13" i="1"/>
  <c r="P14" i="1"/>
  <c r="P15" i="1"/>
  <c r="P16" i="1"/>
  <c r="P17" i="1"/>
  <c r="P9" i="1"/>
  <c r="P18" i="1"/>
  <c r="P10" i="1"/>
  <c r="I128" i="1"/>
  <c r="K60" i="1"/>
  <c r="N60" i="1"/>
  <c r="K42" i="1"/>
  <c r="K37" i="1"/>
  <c r="H128" i="1"/>
  <c r="N29" i="1"/>
  <c r="J128" i="1"/>
  <c r="N42" i="1"/>
  <c r="F80" i="1"/>
  <c r="F69" i="1"/>
  <c r="F60" i="1"/>
  <c r="F42" i="1"/>
  <c r="F37" i="1"/>
  <c r="F29" i="1"/>
  <c r="C128" i="1"/>
  <c r="F97" i="1"/>
  <c r="F86" i="1"/>
  <c r="O37" i="1"/>
  <c r="K19" i="1"/>
  <c r="M69" i="1"/>
  <c r="D128" i="1"/>
  <c r="N97" i="1"/>
  <c r="O80" i="1"/>
  <c r="E128" i="1"/>
  <c r="M80" i="1"/>
  <c r="P41" i="1"/>
  <c r="M42" i="1"/>
  <c r="P40" i="1"/>
  <c r="N37" i="1"/>
  <c r="M37" i="1"/>
  <c r="M29" i="1"/>
  <c r="P29" i="1" s="1"/>
  <c r="M60" i="1"/>
  <c r="O69" i="1"/>
  <c r="O60" i="1"/>
  <c r="P32" i="1"/>
  <c r="O42" i="1"/>
  <c r="Q42" i="1" s="1"/>
  <c r="P33" i="1"/>
  <c r="P34" i="1"/>
  <c r="P35" i="1"/>
  <c r="N86" i="1"/>
  <c r="P36" i="1"/>
  <c r="Q29" i="1" l="1"/>
  <c r="P69" i="1"/>
  <c r="Q69" i="1"/>
  <c r="Q80" i="1"/>
  <c r="P80" i="1"/>
  <c r="Q60" i="1"/>
  <c r="P60" i="1"/>
  <c r="Q37" i="1"/>
  <c r="Q120" i="1"/>
  <c r="P42" i="1"/>
  <c r="K128" i="1"/>
  <c r="O128" i="1"/>
  <c r="F128" i="1"/>
  <c r="M128" i="1"/>
  <c r="P37" i="1"/>
  <c r="N128" i="1"/>
  <c r="Q128" i="1" l="1"/>
  <c r="P128" i="1"/>
</calcChain>
</file>

<file path=xl/sharedStrings.xml><?xml version="1.0" encoding="utf-8"?>
<sst xmlns="http://schemas.openxmlformats.org/spreadsheetml/2006/main" count="184" uniqueCount="120">
  <si>
    <t>Operations/Hwy Budget</t>
  </si>
  <si>
    <t>Water Budget</t>
  </si>
  <si>
    <t xml:space="preserve">Combined Water/Hwy </t>
  </si>
  <si>
    <t>EXECUTIVE</t>
  </si>
  <si>
    <t>Salaries -Officers</t>
  </si>
  <si>
    <t>ADMINISTRATION</t>
  </si>
  <si>
    <t xml:space="preserve">Bonus </t>
  </si>
  <si>
    <t>Printing/Dues/Ads</t>
  </si>
  <si>
    <t>Equipment &amp; Maint.</t>
  </si>
  <si>
    <t>Travel/Conference</t>
  </si>
  <si>
    <t>Audit</t>
  </si>
  <si>
    <t>Telecommunications</t>
  </si>
  <si>
    <t>Safety</t>
  </si>
  <si>
    <t>LEGAL EXPENSE</t>
  </si>
  <si>
    <t>EMPLOYEE BENEFITS</t>
  </si>
  <si>
    <t>Med/diabil Insurance</t>
  </si>
  <si>
    <t>Soc Security</t>
  </si>
  <si>
    <t>Workers Comp</t>
  </si>
  <si>
    <t>Unemploy Insurance</t>
  </si>
  <si>
    <t>NH Retirement</t>
  </si>
  <si>
    <t>subtotals</t>
  </si>
  <si>
    <t>GEN GOV BLDGS</t>
  </si>
  <si>
    <t>Bldgs &amp; Grounds</t>
  </si>
  <si>
    <t>Heating (Propane)</t>
  </si>
  <si>
    <t>Electricity</t>
  </si>
  <si>
    <t>Telephone</t>
  </si>
  <si>
    <t>Engineering</t>
  </si>
  <si>
    <t>INSURANCE</t>
  </si>
  <si>
    <t>Prop- Liability Ins</t>
  </si>
  <si>
    <t>Prop Damage Ded</t>
  </si>
  <si>
    <t>BONDS -Principal</t>
  </si>
  <si>
    <t>Oak Ridge</t>
  </si>
  <si>
    <t>Jung Frau Main</t>
  </si>
  <si>
    <t>Grader Lease</t>
  </si>
  <si>
    <t>Water Tank Loan</t>
  </si>
  <si>
    <t>BONDS -Interest</t>
  </si>
  <si>
    <t>HWYS &amp; STREETS</t>
  </si>
  <si>
    <t>Full Time Staff</t>
  </si>
  <si>
    <t>Part Time Staff</t>
  </si>
  <si>
    <t>On Call Comp</t>
  </si>
  <si>
    <t>Overtime</t>
  </si>
  <si>
    <t>EQUIP &amp; MAINT</t>
  </si>
  <si>
    <t>Repairs/Maint/Supplies</t>
  </si>
  <si>
    <t>Fuel</t>
  </si>
  <si>
    <t>Tools &amp; Equipment</t>
  </si>
  <si>
    <t>Salt</t>
  </si>
  <si>
    <t>Sand</t>
  </si>
  <si>
    <t>Culverts</t>
  </si>
  <si>
    <t>Asphalt(maint)</t>
  </si>
  <si>
    <t>Engineer/Consultant</t>
  </si>
  <si>
    <t>Line Painting</t>
  </si>
  <si>
    <t>Subcontract Equipmnt</t>
  </si>
  <si>
    <t>Street Lighting</t>
  </si>
  <si>
    <t>Parks &amp; Recreation</t>
  </si>
  <si>
    <t>TAN Interest</t>
  </si>
  <si>
    <t>Asset Mngmnt</t>
  </si>
  <si>
    <t>Operations/Highway Budget</t>
  </si>
  <si>
    <t>WaterServices</t>
  </si>
  <si>
    <t>Testing</t>
  </si>
  <si>
    <t>Repairs</t>
  </si>
  <si>
    <t>Treatment</t>
  </si>
  <si>
    <t>Water Monitoring</t>
  </si>
  <si>
    <t>Heat (propane)</t>
  </si>
  <si>
    <t>Telemetry SCADA</t>
  </si>
  <si>
    <t>GRAND TOTALS</t>
  </si>
  <si>
    <t>Combined Water/Highway/Operations</t>
  </si>
  <si>
    <t>2018-Water Tank Loan</t>
  </si>
  <si>
    <t>Dust Control/Other</t>
  </si>
  <si>
    <t>Reinach Tank</t>
  </si>
  <si>
    <t>Comm Equip/Repairs</t>
  </si>
  <si>
    <t>Spent</t>
  </si>
  <si>
    <t xml:space="preserve"> Truck 2019</t>
  </si>
  <si>
    <t>Truck 2019</t>
  </si>
  <si>
    <t>Supplies/Merc Fees</t>
  </si>
  <si>
    <t>Diff from Expended</t>
  </si>
  <si>
    <t>Page 1 of 3</t>
  </si>
  <si>
    <t>Page 2 of 3</t>
  </si>
  <si>
    <t>Page 3 of 3</t>
  </si>
  <si>
    <t>Region Assoc</t>
  </si>
  <si>
    <t>Misc/Traing/Cklist</t>
  </si>
  <si>
    <t>Roads</t>
  </si>
  <si>
    <t>2021 Proposed</t>
  </si>
  <si>
    <t>Diff from Expeded</t>
  </si>
  <si>
    <t>Diff From Expended</t>
  </si>
  <si>
    <t xml:space="preserve">            Proposed 2022 Budgets</t>
  </si>
  <si>
    <t>2022 Proposed</t>
  </si>
  <si>
    <t>Budget 2021</t>
  </si>
  <si>
    <t>Expended 2021</t>
  </si>
  <si>
    <t>Salary PT</t>
  </si>
  <si>
    <t>Salary FT</t>
  </si>
  <si>
    <t>Other General Gov</t>
  </si>
  <si>
    <t xml:space="preserve">           Water Budget</t>
  </si>
  <si>
    <t>Difference 2021</t>
  </si>
  <si>
    <t>Brush/Tree Cutting</t>
  </si>
  <si>
    <t>Lodge Survey</t>
  </si>
  <si>
    <t>Leaf Blower</t>
  </si>
  <si>
    <t>Tank Pumping CRF</t>
  </si>
  <si>
    <t>Medical Insurance CRF</t>
  </si>
  <si>
    <t>Highway Equip CRF</t>
  </si>
  <si>
    <t>Budget</t>
  </si>
  <si>
    <t>2021 Warrant Articles</t>
  </si>
  <si>
    <t>Equipment Repair CRF</t>
  </si>
  <si>
    <t>Chocorua  Paving</t>
  </si>
  <si>
    <t>Approp.</t>
  </si>
  <si>
    <t>Water Hook-ups</t>
  </si>
  <si>
    <t>Water System CRF</t>
  </si>
  <si>
    <t>Water Line Ext Fund</t>
  </si>
  <si>
    <t>2021 Capital Reserves Funds Used</t>
  </si>
  <si>
    <t xml:space="preserve">Asset Mgt </t>
  </si>
  <si>
    <t>Taken</t>
  </si>
  <si>
    <r>
      <rPr>
        <sz val="11"/>
        <color rgb="FF000000"/>
        <rFont val="Arial"/>
        <family val="2"/>
      </rPr>
      <t>Acct Cons/payroll</t>
    </r>
    <r>
      <rPr>
        <sz val="12"/>
        <color rgb="FF000000"/>
        <rFont val="Arial"/>
        <family val="2"/>
      </rPr>
      <t xml:space="preserve"> </t>
    </r>
  </si>
  <si>
    <t>Gravel</t>
  </si>
  <si>
    <t>Budget  2021</t>
  </si>
  <si>
    <t xml:space="preserve"> Budget 2021</t>
  </si>
  <si>
    <t>encumbered</t>
  </si>
  <si>
    <t>Eidelweiss Dr 2020</t>
  </si>
  <si>
    <t>Unassigned</t>
  </si>
  <si>
    <t>Encumbered</t>
  </si>
  <si>
    <t>%</t>
  </si>
  <si>
    <t>Epended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</si>
</sst>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164" fontId="5" fillId="0" borderId="8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0" fontId="2" fillId="0" borderId="2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right"/>
    </xf>
    <xf numFmtId="164" fontId="5" fillId="0" borderId="2" xfId="1" applyNumberFormat="1" applyFont="1" applyBorder="1" applyAlignment="1"/>
    <xf numFmtId="164" fontId="5" fillId="0" borderId="0" xfId="1" applyNumberFormat="1" applyFont="1" applyAlignment="1"/>
    <xf numFmtId="164" fontId="5" fillId="0" borderId="4" xfId="1" applyNumberFormat="1" applyFont="1" applyBorder="1" applyAlignment="1"/>
    <xf numFmtId="0" fontId="2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/>
    <xf numFmtId="164" fontId="5" fillId="0" borderId="7" xfId="1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0" fontId="10" fillId="0" borderId="0" xfId="0" applyFont="1"/>
    <xf numFmtId="0" fontId="9" fillId="0" borderId="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5" fillId="0" borderId="0" xfId="1" applyNumberFormat="1" applyFont="1" applyAlignment="1">
      <alignment horizontal="right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5" fillId="2" borderId="2" xfId="1" applyNumberFormat="1" applyFont="1" applyFill="1" applyBorder="1" applyAlignment="1">
      <alignment horizontal="right"/>
    </xf>
    <xf numFmtId="164" fontId="5" fillId="2" borderId="2" xfId="1" applyNumberFormat="1" applyFont="1" applyFill="1" applyBorder="1"/>
    <xf numFmtId="164" fontId="5" fillId="2" borderId="4" xfId="1" applyNumberFormat="1" applyFont="1" applyFill="1" applyBorder="1"/>
    <xf numFmtId="4" fontId="5" fillId="0" borderId="0" xfId="0" applyNumberFormat="1" applyFont="1" applyAlignment="1">
      <alignment horizontal="right"/>
    </xf>
    <xf numFmtId="0" fontId="5" fillId="0" borderId="2" xfId="0" applyFont="1" applyBorder="1"/>
    <xf numFmtId="164" fontId="5" fillId="0" borderId="0" xfId="1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Alignment="1">
      <alignment horizontal="center"/>
    </xf>
    <xf numFmtId="0" fontId="5" fillId="2" borderId="0" xfId="0" applyFont="1" applyFill="1"/>
    <xf numFmtId="0" fontId="5" fillId="2" borderId="7" xfId="0" applyFont="1" applyFill="1" applyBorder="1" applyAlignment="1">
      <alignment horizontal="center"/>
    </xf>
    <xf numFmtId="3" fontId="5" fillId="0" borderId="2" xfId="0" applyNumberFormat="1" applyFont="1" applyBorder="1"/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0" borderId="0" xfId="0" applyNumberFormat="1" applyFont="1" applyFill="1"/>
    <xf numFmtId="0" fontId="8" fillId="2" borderId="0" xfId="0" applyFont="1" applyFill="1"/>
    <xf numFmtId="14" fontId="9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16" xfId="0" applyFont="1" applyBorder="1"/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/>
    <xf numFmtId="3" fontId="5" fillId="0" borderId="12" xfId="0" applyNumberFormat="1" applyFont="1" applyBorder="1" applyAlignment="1">
      <alignment horizontal="center"/>
    </xf>
    <xf numFmtId="164" fontId="12" fillId="0" borderId="2" xfId="1" applyNumberFormat="1" applyFont="1" applyBorder="1" applyAlignment="1">
      <alignment horizontal="right"/>
    </xf>
    <xf numFmtId="164" fontId="12" fillId="2" borderId="8" xfId="1" applyNumberFormat="1" applyFont="1" applyFill="1" applyBorder="1" applyAlignment="1">
      <alignment horizontal="center"/>
    </xf>
    <xf numFmtId="164" fontId="12" fillId="0" borderId="8" xfId="1" applyNumberFormat="1" applyFont="1" applyBorder="1" applyAlignment="1">
      <alignment horizontal="right"/>
    </xf>
    <xf numFmtId="164" fontId="12" fillId="2" borderId="8" xfId="1" applyNumberFormat="1" applyFont="1" applyFill="1" applyBorder="1"/>
    <xf numFmtId="0" fontId="13" fillId="0" borderId="0" xfId="0" applyFont="1"/>
    <xf numFmtId="0" fontId="12" fillId="2" borderId="2" xfId="0" applyFont="1" applyFill="1" applyBorder="1" applyAlignment="1">
      <alignment horizontal="center" wrapText="1"/>
    </xf>
    <xf numFmtId="164" fontId="12" fillId="2" borderId="2" xfId="1" applyNumberFormat="1" applyFont="1" applyFill="1" applyBorder="1" applyAlignment="1">
      <alignment horizontal="right"/>
    </xf>
    <xf numFmtId="164" fontId="12" fillId="2" borderId="8" xfId="1" applyNumberFormat="1" applyFont="1" applyFill="1" applyBorder="1" applyAlignment="1">
      <alignment horizontal="right"/>
    </xf>
    <xf numFmtId="164" fontId="12" fillId="2" borderId="14" xfId="1" applyNumberFormat="1" applyFont="1" applyFill="1" applyBorder="1" applyAlignment="1">
      <alignment horizontal="right"/>
    </xf>
    <xf numFmtId="164" fontId="12" fillId="2" borderId="2" xfId="1" applyNumberFormat="1" applyFont="1" applyFill="1" applyBorder="1"/>
    <xf numFmtId="164" fontId="12" fillId="2" borderId="4" xfId="1" applyNumberFormat="1" applyFont="1" applyFill="1" applyBorder="1"/>
    <xf numFmtId="164" fontId="12" fillId="2" borderId="2" xfId="1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1" fontId="12" fillId="2" borderId="2" xfId="1" applyNumberFormat="1" applyFont="1" applyFill="1" applyBorder="1" applyAlignment="1">
      <alignment horizontal="right"/>
    </xf>
    <xf numFmtId="1" fontId="12" fillId="2" borderId="2" xfId="1" applyNumberFormat="1" applyFont="1" applyFill="1" applyBorder="1"/>
    <xf numFmtId="3" fontId="12" fillId="2" borderId="4" xfId="0" applyNumberFormat="1" applyFont="1" applyFill="1" applyBorder="1" applyAlignment="1">
      <alignment horizontal="right"/>
    </xf>
    <xf numFmtId="164" fontId="12" fillId="2" borderId="4" xfId="1" applyNumberFormat="1" applyFont="1" applyFill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1" applyNumberFormat="1" applyFont="1" applyBorder="1" applyAlignment="1">
      <alignment horizontal="right"/>
    </xf>
    <xf numFmtId="3" fontId="15" fillId="0" borderId="0" xfId="0" applyNumberFormat="1" applyFont="1"/>
    <xf numFmtId="0" fontId="16" fillId="0" borderId="0" xfId="0" applyFont="1" applyBorder="1" applyAlignment="1">
      <alignment horizontal="left"/>
    </xf>
    <xf numFmtId="164" fontId="15" fillId="0" borderId="2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15" fillId="0" borderId="0" xfId="1" applyNumberFormat="1" applyFont="1" applyAlignment="1">
      <alignment horizontal="right"/>
    </xf>
    <xf numFmtId="0" fontId="17" fillId="0" borderId="0" xfId="0" applyFont="1" applyBorder="1"/>
    <xf numFmtId="3" fontId="11" fillId="0" borderId="0" xfId="0" applyNumberFormat="1" applyFont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0" fontId="12" fillId="0" borderId="0" xfId="0" applyFont="1" applyFill="1"/>
    <xf numFmtId="164" fontId="4" fillId="0" borderId="0" xfId="1" applyNumberFormat="1" applyFont="1" applyBorder="1"/>
    <xf numFmtId="0" fontId="4" fillId="0" borderId="0" xfId="0" applyFont="1" applyBorder="1"/>
    <xf numFmtId="3" fontId="5" fillId="0" borderId="2" xfId="0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1" fillId="0" borderId="2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2" fillId="0" borderId="0" xfId="0" applyFont="1" applyFill="1"/>
    <xf numFmtId="164" fontId="12" fillId="4" borderId="0" xfId="1" applyNumberFormat="1" applyFont="1" applyFill="1" applyBorder="1" applyAlignment="1">
      <alignment horizontal="right"/>
    </xf>
    <xf numFmtId="0" fontId="11" fillId="0" borderId="0" xfId="0" applyFont="1" applyBorder="1"/>
    <xf numFmtId="164" fontId="5" fillId="0" borderId="0" xfId="1" applyNumberFormat="1" applyFont="1" applyFill="1"/>
    <xf numFmtId="164" fontId="5" fillId="0" borderId="0" xfId="1" applyNumberFormat="1" applyFont="1" applyFill="1" applyBorder="1"/>
    <xf numFmtId="0" fontId="20" fillId="0" borderId="0" xfId="0" applyFont="1" applyFill="1"/>
    <xf numFmtId="164" fontId="21" fillId="0" borderId="0" xfId="1" applyNumberFormat="1" applyFont="1" applyFill="1" applyBorder="1"/>
    <xf numFmtId="164" fontId="21" fillId="0" borderId="0" xfId="1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0" fontId="23" fillId="0" borderId="0" xfId="0" applyFont="1"/>
    <xf numFmtId="164" fontId="5" fillId="0" borderId="0" xfId="1" applyNumberFormat="1" applyFont="1" applyAlignment="1">
      <alignment horizontal="right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12" fillId="0" borderId="0" xfId="1" applyNumberFormat="1" applyFont="1" applyFill="1" applyAlignment="1">
      <alignment horizontal="center"/>
    </xf>
    <xf numFmtId="164" fontId="12" fillId="0" borderId="0" xfId="1" applyNumberFormat="1" applyFont="1" applyFill="1" applyBorder="1"/>
    <xf numFmtId="0" fontId="8" fillId="0" borderId="0" xfId="0" applyFont="1" applyBorder="1"/>
    <xf numFmtId="3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4" fillId="0" borderId="17" xfId="0" applyFont="1" applyBorder="1"/>
    <xf numFmtId="164" fontId="24" fillId="0" borderId="0" xfId="1" applyNumberFormat="1" applyFont="1" applyBorder="1"/>
    <xf numFmtId="0" fontId="24" fillId="0" borderId="0" xfId="0" applyFont="1" applyBorder="1"/>
    <xf numFmtId="0" fontId="26" fillId="0" borderId="0" xfId="0" applyFont="1" applyBorder="1"/>
    <xf numFmtId="3" fontId="17" fillId="0" borderId="0" xfId="0" applyNumberFormat="1" applyFont="1" applyBorder="1"/>
    <xf numFmtId="0" fontId="24" fillId="0" borderId="15" xfId="0" applyFont="1" applyBorder="1"/>
    <xf numFmtId="164" fontId="24" fillId="0" borderId="1" xfId="1" applyNumberFormat="1" applyFont="1" applyBorder="1" applyAlignment="1">
      <alignment horizontal="right"/>
    </xf>
    <xf numFmtId="0" fontId="27" fillId="0" borderId="13" xfId="0" applyFont="1" applyBorder="1"/>
    <xf numFmtId="0" fontId="28" fillId="0" borderId="0" xfId="0" applyFont="1"/>
    <xf numFmtId="0" fontId="29" fillId="0" borderId="0" xfId="0" applyFont="1"/>
    <xf numFmtId="0" fontId="4" fillId="0" borderId="2" xfId="0" applyFont="1" applyBorder="1"/>
    <xf numFmtId="164" fontId="21" fillId="0" borderId="2" xfId="1" applyNumberFormat="1" applyFont="1" applyFill="1" applyBorder="1"/>
    <xf numFmtId="164" fontId="20" fillId="0" borderId="0" xfId="1" applyNumberFormat="1" applyFont="1" applyFill="1" applyBorder="1"/>
    <xf numFmtId="0" fontId="21" fillId="0" borderId="0" xfId="0" applyFont="1" applyFill="1" applyBorder="1"/>
    <xf numFmtId="0" fontId="21" fillId="0" borderId="2" xfId="0" applyFont="1" applyFill="1" applyBorder="1"/>
    <xf numFmtId="164" fontId="12" fillId="4" borderId="2" xfId="0" applyNumberFormat="1" applyFont="1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3" fontId="5" fillId="0" borderId="11" xfId="0" applyNumberFormat="1" applyFont="1" applyBorder="1" applyAlignment="1">
      <alignment horizontal="right"/>
    </xf>
    <xf numFmtId="164" fontId="12" fillId="2" borderId="4" xfId="1" applyNumberFormat="1" applyFont="1" applyFill="1" applyBorder="1" applyAlignment="1">
      <alignment horizontal="center"/>
    </xf>
    <xf numFmtId="164" fontId="21" fillId="0" borderId="4" xfId="1" applyNumberFormat="1" applyFont="1" applyFill="1" applyBorder="1" applyAlignment="1">
      <alignment horizontal="right"/>
    </xf>
    <xf numFmtId="164" fontId="21" fillId="0" borderId="4" xfId="1" applyNumberFormat="1" applyFont="1" applyFill="1" applyBorder="1"/>
    <xf numFmtId="164" fontId="12" fillId="4" borderId="4" xfId="0" applyNumberFormat="1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/>
    <xf numFmtId="0" fontId="20" fillId="0" borderId="2" xfId="0" applyFont="1" applyFill="1" applyBorder="1"/>
    <xf numFmtId="164" fontId="7" fillId="0" borderId="2" xfId="1" applyNumberFormat="1" applyFont="1" applyBorder="1" applyAlignment="1">
      <alignment horizontal="right"/>
    </xf>
    <xf numFmtId="164" fontId="31" fillId="4" borderId="2" xfId="0" applyNumberFormat="1" applyFont="1" applyFill="1" applyBorder="1"/>
    <xf numFmtId="164" fontId="31" fillId="4" borderId="2" xfId="1" applyNumberFormat="1" applyFont="1" applyFill="1" applyBorder="1" applyAlignment="1">
      <alignment horizontal="right"/>
    </xf>
    <xf numFmtId="164" fontId="20" fillId="0" borderId="2" xfId="1" applyNumberFormat="1" applyFont="1" applyFill="1" applyBorder="1"/>
    <xf numFmtId="164" fontId="7" fillId="0" borderId="2" xfId="1" applyNumberFormat="1" applyFont="1" applyBorder="1"/>
    <xf numFmtId="164" fontId="31" fillId="4" borderId="2" xfId="1" applyNumberFormat="1" applyFont="1" applyFill="1" applyBorder="1"/>
    <xf numFmtId="164" fontId="7" fillId="0" borderId="0" xfId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31" fillId="2" borderId="2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31" fillId="2" borderId="2" xfId="0" applyFont="1" applyFill="1" applyBorder="1"/>
    <xf numFmtId="0" fontId="3" fillId="0" borderId="20" xfId="0" applyFont="1" applyBorder="1" applyAlignment="1">
      <alignment horizontal="left"/>
    </xf>
    <xf numFmtId="164" fontId="7" fillId="0" borderId="0" xfId="1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1" fillId="0" borderId="0" xfId="1" applyNumberFormat="1" applyFont="1" applyFill="1" applyBorder="1" applyAlignment="1">
      <alignment horizontal="right"/>
    </xf>
    <xf numFmtId="0" fontId="31" fillId="0" borderId="0" xfId="0" applyFont="1" applyFill="1" applyBorder="1"/>
    <xf numFmtId="164" fontId="31" fillId="0" borderId="0" xfId="0" applyNumberFormat="1" applyFont="1" applyFill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31" fillId="4" borderId="0" xfId="0" applyNumberFormat="1" applyFont="1" applyFill="1"/>
    <xf numFmtId="3" fontId="31" fillId="3" borderId="2" xfId="0" applyNumberFormat="1" applyFont="1" applyFill="1" applyBorder="1" applyAlignment="1">
      <alignment horizontal="right"/>
    </xf>
    <xf numFmtId="3" fontId="7" fillId="0" borderId="2" xfId="0" applyNumberFormat="1" applyFont="1" applyBorder="1"/>
    <xf numFmtId="164" fontId="7" fillId="0" borderId="2" xfId="1" applyNumberFormat="1" applyFont="1" applyBorder="1" applyAlignment="1">
      <alignment horizontal="center"/>
    </xf>
    <xf numFmtId="164" fontId="31" fillId="4" borderId="2" xfId="1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31" fillId="4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/>
    <xf numFmtId="0" fontId="32" fillId="2" borderId="2" xfId="0" applyFont="1" applyFill="1" applyBorder="1" applyAlignment="1">
      <alignment horizontal="center" wrapText="1"/>
    </xf>
    <xf numFmtId="0" fontId="28" fillId="0" borderId="0" xfId="0" applyFont="1" applyAlignment="1"/>
    <xf numFmtId="0" fontId="12" fillId="3" borderId="2" xfId="0" applyFont="1" applyFill="1" applyBorder="1" applyAlignment="1">
      <alignment horizontal="center" wrapText="1"/>
    </xf>
    <xf numFmtId="0" fontId="32" fillId="3" borderId="2" xfId="0" applyFont="1" applyFill="1" applyBorder="1" applyAlignment="1">
      <alignment horizontal="center" wrapText="1"/>
    </xf>
    <xf numFmtId="0" fontId="28" fillId="0" borderId="0" xfId="0" applyFont="1" applyBorder="1"/>
    <xf numFmtId="0" fontId="30" fillId="0" borderId="0" xfId="0" applyFont="1" applyBorder="1"/>
    <xf numFmtId="44" fontId="4" fillId="0" borderId="0" xfId="2" applyFont="1" applyBorder="1"/>
    <xf numFmtId="44" fontId="10" fillId="0" borderId="0" xfId="0" applyNumberFormat="1" applyFont="1" applyBorder="1"/>
    <xf numFmtId="0" fontId="25" fillId="0" borderId="18" xfId="0" applyFont="1" applyBorder="1"/>
    <xf numFmtId="0" fontId="26" fillId="0" borderId="1" xfId="0" applyFont="1" applyBorder="1"/>
    <xf numFmtId="0" fontId="12" fillId="4" borderId="2" xfId="0" applyFont="1" applyFill="1" applyBorder="1" applyAlignment="1">
      <alignment horizontal="center" wrapText="1"/>
    </xf>
    <xf numFmtId="164" fontId="31" fillId="4" borderId="21" xfId="0" applyNumberFormat="1" applyFont="1" applyFill="1" applyBorder="1"/>
    <xf numFmtId="0" fontId="34" fillId="0" borderId="2" xfId="0" applyFont="1" applyBorder="1" applyAlignment="1">
      <alignment horizontal="center" wrapText="1"/>
    </xf>
    <xf numFmtId="164" fontId="33" fillId="0" borderId="2" xfId="0" applyNumberFormat="1" applyFont="1" applyBorder="1"/>
    <xf numFmtId="0" fontId="34" fillId="0" borderId="2" xfId="0" applyFont="1" applyBorder="1" applyAlignment="1">
      <alignment wrapText="1"/>
    </xf>
    <xf numFmtId="164" fontId="33" fillId="0" borderId="11" xfId="0" applyNumberFormat="1" applyFont="1" applyBorder="1"/>
    <xf numFmtId="164" fontId="34" fillId="0" borderId="2" xfId="0" applyNumberFormat="1" applyFont="1" applyBorder="1"/>
    <xf numFmtId="164" fontId="33" fillId="0" borderId="0" xfId="0" applyNumberFormat="1" applyFont="1" applyBorder="1"/>
    <xf numFmtId="0" fontId="5" fillId="0" borderId="2" xfId="0" applyFont="1" applyFill="1" applyBorder="1" applyAlignment="1">
      <alignment horizontal="right"/>
    </xf>
    <xf numFmtId="0" fontId="29" fillId="0" borderId="10" xfId="0" applyFont="1" applyBorder="1"/>
    <xf numFmtId="3" fontId="31" fillId="4" borderId="21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164" fontId="18" fillId="0" borderId="0" xfId="0" applyNumberFormat="1" applyFont="1"/>
    <xf numFmtId="164" fontId="5" fillId="0" borderId="2" xfId="0" applyNumberFormat="1" applyFont="1" applyBorder="1" applyAlignment="1">
      <alignment horizontal="center" wrapText="1"/>
    </xf>
    <xf numFmtId="164" fontId="15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right"/>
    </xf>
    <xf numFmtId="164" fontId="15" fillId="0" borderId="0" xfId="1" applyNumberFormat="1" applyFont="1" applyFill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16" fillId="0" borderId="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164" fontId="17" fillId="0" borderId="0" xfId="0" applyNumberFormat="1" applyFont="1" applyFill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/>
    <xf numFmtId="164" fontId="17" fillId="0" borderId="0" xfId="0" applyNumberFormat="1" applyFont="1"/>
    <xf numFmtId="164" fontId="0" fillId="0" borderId="0" xfId="0" applyNumberFormat="1" applyBorder="1"/>
    <xf numFmtId="164" fontId="25" fillId="0" borderId="0" xfId="0" applyNumberFormat="1" applyFont="1" applyBorder="1"/>
    <xf numFmtId="0" fontId="25" fillId="0" borderId="0" xfId="0" applyFont="1" applyBorder="1"/>
    <xf numFmtId="164" fontId="26" fillId="0" borderId="0" xfId="0" applyNumberFormat="1" applyFont="1" applyBorder="1"/>
    <xf numFmtId="3" fontId="26" fillId="0" borderId="0" xfId="0" applyNumberFormat="1" applyFont="1" applyBorder="1"/>
    <xf numFmtId="0" fontId="22" fillId="0" borderId="0" xfId="0" applyFont="1" applyFill="1" applyBorder="1"/>
    <xf numFmtId="3" fontId="25" fillId="0" borderId="0" xfId="0" applyNumberFormat="1" applyFont="1" applyBorder="1"/>
    <xf numFmtId="0" fontId="22" fillId="0" borderId="18" xfId="0" applyFont="1" applyFill="1" applyBorder="1"/>
    <xf numFmtId="0" fontId="14" fillId="0" borderId="18" xfId="0" applyFont="1" applyBorder="1"/>
    <xf numFmtId="0" fontId="25" fillId="0" borderId="18" xfId="0" applyFont="1" applyBorder="1" applyAlignment="1">
      <alignment horizontal="left"/>
    </xf>
    <xf numFmtId="0" fontId="19" fillId="0" borderId="18" xfId="0" applyFont="1" applyFill="1" applyBorder="1"/>
    <xf numFmtId="0" fontId="4" fillId="0" borderId="1" xfId="0" applyFont="1" applyBorder="1"/>
    <xf numFmtId="3" fontId="5" fillId="0" borderId="6" xfId="0" applyNumberFormat="1" applyFont="1" applyBorder="1" applyAlignment="1">
      <alignment horizontal="center"/>
    </xf>
    <xf numFmtId="0" fontId="28" fillId="0" borderId="6" xfId="0" applyFont="1" applyBorder="1"/>
    <xf numFmtId="0" fontId="28" fillId="0" borderId="14" xfId="0" applyFont="1" applyBorder="1"/>
    <xf numFmtId="0" fontId="0" fillId="0" borderId="17" xfId="0" applyBorder="1"/>
    <xf numFmtId="0" fontId="28" fillId="0" borderId="18" xfId="0" applyFont="1" applyBorder="1"/>
    <xf numFmtId="0" fontId="8" fillId="0" borderId="17" xfId="0" applyFont="1" applyFill="1" applyBorder="1"/>
    <xf numFmtId="0" fontId="4" fillId="0" borderId="17" xfId="0" applyFont="1" applyBorder="1"/>
    <xf numFmtId="0" fontId="4" fillId="0" borderId="15" xfId="0" applyFont="1" applyBorder="1"/>
    <xf numFmtId="0" fontId="30" fillId="0" borderId="1" xfId="0" applyFont="1" applyBorder="1"/>
    <xf numFmtId="0" fontId="28" fillId="0" borderId="19" xfId="0" applyFont="1" applyBorder="1"/>
    <xf numFmtId="6" fontId="8" fillId="0" borderId="0" xfId="2" applyNumberFormat="1" applyFont="1" applyFill="1" applyBorder="1"/>
    <xf numFmtId="6" fontId="4" fillId="0" borderId="0" xfId="2" applyNumberFormat="1" applyFont="1" applyBorder="1"/>
    <xf numFmtId="164" fontId="20" fillId="0" borderId="4" xfId="1" applyNumberFormat="1" applyFont="1" applyFill="1" applyBorder="1"/>
    <xf numFmtId="164" fontId="31" fillId="4" borderId="4" xfId="0" applyNumberFormat="1" applyFont="1" applyFill="1" applyBorder="1"/>
    <xf numFmtId="164" fontId="33" fillId="0" borderId="4" xfId="0" applyNumberFormat="1" applyFont="1" applyBorder="1"/>
    <xf numFmtId="0" fontId="3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right"/>
    </xf>
    <xf numFmtId="164" fontId="5" fillId="5" borderId="0" xfId="1" applyNumberFormat="1" applyFont="1" applyFill="1" applyBorder="1" applyAlignment="1">
      <alignment horizontal="right"/>
    </xf>
    <xf numFmtId="164" fontId="21" fillId="5" borderId="0" xfId="1" applyNumberFormat="1" applyFont="1" applyFill="1" applyBorder="1" applyAlignment="1">
      <alignment horizontal="right"/>
    </xf>
    <xf numFmtId="4" fontId="5" fillId="5" borderId="0" xfId="0" applyNumberFormat="1" applyFont="1" applyFill="1" applyAlignment="1">
      <alignment horizontal="right"/>
    </xf>
    <xf numFmtId="164" fontId="15" fillId="5" borderId="0" xfId="1" applyNumberFormat="1" applyFont="1" applyFill="1" applyAlignment="1">
      <alignment horizontal="right"/>
    </xf>
    <xf numFmtId="164" fontId="5" fillId="5" borderId="0" xfId="1" applyNumberFormat="1" applyFont="1" applyFill="1"/>
    <xf numFmtId="164" fontId="21" fillId="5" borderId="0" xfId="1" applyNumberFormat="1" applyFont="1" applyFill="1"/>
    <xf numFmtId="0" fontId="5" fillId="5" borderId="0" xfId="0" applyFont="1" applyFill="1" applyBorder="1" applyAlignment="1">
      <alignment horizontal="right"/>
    </xf>
    <xf numFmtId="164" fontId="15" fillId="5" borderId="0" xfId="1" applyNumberFormat="1" applyFont="1" applyFill="1" applyBorder="1" applyAlignment="1">
      <alignment horizontal="right"/>
    </xf>
    <xf numFmtId="0" fontId="5" fillId="5" borderId="0" xfId="0" applyFont="1" applyFill="1" applyBorder="1"/>
    <xf numFmtId="3" fontId="31" fillId="5" borderId="0" xfId="0" applyNumberFormat="1" applyFont="1" applyFill="1" applyBorder="1" applyAlignment="1">
      <alignment horizontal="right"/>
    </xf>
    <xf numFmtId="164" fontId="31" fillId="5" borderId="0" xfId="1" applyNumberFormat="1" applyFont="1" applyFill="1" applyAlignment="1">
      <alignment horizontal="right"/>
    </xf>
    <xf numFmtId="164" fontId="20" fillId="5" borderId="11" xfId="1" applyNumberFormat="1" applyFont="1" applyFill="1" applyBorder="1" applyAlignment="1">
      <alignment horizontal="right"/>
    </xf>
    <xf numFmtId="164" fontId="7" fillId="5" borderId="0" xfId="1" applyNumberFormat="1" applyFont="1" applyFill="1"/>
    <xf numFmtId="164" fontId="7" fillId="5" borderId="0" xfId="1" applyNumberFormat="1" applyFont="1" applyFill="1" applyAlignment="1">
      <alignment horizontal="right"/>
    </xf>
    <xf numFmtId="164" fontId="31" fillId="5" borderId="0" xfId="1" applyNumberFormat="1" applyFont="1" applyFill="1"/>
    <xf numFmtId="164" fontId="20" fillId="5" borderId="11" xfId="1" applyNumberFormat="1" applyFont="1" applyFill="1" applyBorder="1"/>
    <xf numFmtId="164" fontId="20" fillId="5" borderId="0" xfId="1" applyNumberFormat="1" applyFont="1" applyFill="1" applyBorder="1"/>
    <xf numFmtId="3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164" fontId="31" fillId="5" borderId="11" xfId="0" applyNumberFormat="1" applyFont="1" applyFill="1" applyBorder="1"/>
    <xf numFmtId="164" fontId="20" fillId="5" borderId="0" xfId="1" applyNumberFormat="1" applyFont="1" applyFill="1" applyBorder="1" applyAlignment="1">
      <alignment horizontal="right"/>
    </xf>
    <xf numFmtId="3" fontId="12" fillId="5" borderId="0" xfId="0" applyNumberFormat="1" applyFont="1" applyFill="1" applyAlignment="1">
      <alignment horizontal="right"/>
    </xf>
    <xf numFmtId="164" fontId="21" fillId="5" borderId="11" xfId="1" applyNumberFormat="1" applyFont="1" applyFill="1" applyBorder="1" applyAlignment="1">
      <alignment horizontal="right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21" fillId="5" borderId="0" xfId="0" applyFont="1" applyFill="1"/>
    <xf numFmtId="164" fontId="5" fillId="5" borderId="0" xfId="1" applyNumberFormat="1" applyFont="1" applyFill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4" fontId="12" fillId="5" borderId="11" xfId="0" applyNumberFormat="1" applyFont="1" applyFill="1" applyBorder="1"/>
    <xf numFmtId="0" fontId="28" fillId="5" borderId="0" xfId="0" applyFont="1" applyFill="1"/>
    <xf numFmtId="0" fontId="0" fillId="4" borderId="2" xfId="0" applyFill="1" applyBorder="1"/>
    <xf numFmtId="0" fontId="5" fillId="0" borderId="0" xfId="0" applyFont="1" applyBorder="1" applyAlignment="1">
      <alignment horizontal="left"/>
    </xf>
    <xf numFmtId="3" fontId="5" fillId="0" borderId="21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1" fillId="6" borderId="2" xfId="0" applyFont="1" applyFill="1" applyBorder="1" applyAlignment="1">
      <alignment horizontal="center" wrapText="1"/>
    </xf>
    <xf numFmtId="164" fontId="21" fillId="6" borderId="2" xfId="1" applyNumberFormat="1" applyFont="1" applyFill="1" applyBorder="1"/>
    <xf numFmtId="164" fontId="20" fillId="6" borderId="2" xfId="1" applyNumberFormat="1" applyFont="1" applyFill="1" applyBorder="1"/>
    <xf numFmtId="164" fontId="21" fillId="6" borderId="4" xfId="1" applyNumberFormat="1" applyFont="1" applyFill="1" applyBorder="1"/>
    <xf numFmtId="0" fontId="21" fillId="6" borderId="2" xfId="0" applyFont="1" applyFill="1" applyBorder="1"/>
    <xf numFmtId="0" fontId="20" fillId="6" borderId="2" xfId="0" applyFont="1" applyFill="1" applyBorder="1"/>
    <xf numFmtId="164" fontId="20" fillId="6" borderId="0" xfId="1" applyNumberFormat="1" applyFont="1" applyFill="1" applyBorder="1"/>
    <xf numFmtId="0" fontId="21" fillId="6" borderId="2" xfId="0" applyFont="1" applyFill="1" applyBorder="1" applyAlignment="1">
      <alignment wrapText="1"/>
    </xf>
    <xf numFmtId="3" fontId="21" fillId="6" borderId="21" xfId="0" applyNumberFormat="1" applyFont="1" applyFill="1" applyBorder="1" applyAlignment="1">
      <alignment horizontal="center"/>
    </xf>
    <xf numFmtId="164" fontId="7" fillId="5" borderId="0" xfId="1" applyNumberFormat="1" applyFont="1" applyFill="1" applyBorder="1"/>
    <xf numFmtId="164" fontId="12" fillId="4" borderId="2" xfId="1" applyNumberFormat="1" applyFont="1" applyFill="1" applyBorder="1" applyAlignment="1">
      <alignment horizontal="right"/>
    </xf>
    <xf numFmtId="0" fontId="14" fillId="0" borderId="0" xfId="0" applyFont="1" applyBorder="1"/>
    <xf numFmtId="0" fontId="25" fillId="0" borderId="0" xfId="0" applyFont="1" applyBorder="1" applyAlignment="1">
      <alignment horizontal="left"/>
    </xf>
    <xf numFmtId="0" fontId="19" fillId="0" borderId="0" xfId="0" applyFont="1" applyFill="1" applyBorder="1"/>
    <xf numFmtId="0" fontId="5" fillId="6" borderId="2" xfId="0" applyFont="1" applyFill="1" applyBorder="1" applyAlignment="1">
      <alignment horizontal="center" wrapText="1"/>
    </xf>
    <xf numFmtId="164" fontId="21" fillId="6" borderId="2" xfId="1" applyNumberFormat="1" applyFont="1" applyFill="1" applyBorder="1" applyAlignment="1">
      <alignment horizontal="right"/>
    </xf>
    <xf numFmtId="164" fontId="21" fillId="6" borderId="8" xfId="1" applyNumberFormat="1" applyFont="1" applyFill="1" applyBorder="1" applyAlignment="1">
      <alignment horizontal="right"/>
    </xf>
    <xf numFmtId="164" fontId="21" fillId="6" borderId="14" xfId="1" applyNumberFormat="1" applyFont="1" applyFill="1" applyBorder="1" applyAlignment="1">
      <alignment horizontal="right"/>
    </xf>
    <xf numFmtId="164" fontId="20" fillId="6" borderId="2" xfId="1" applyNumberFormat="1" applyFont="1" applyFill="1" applyBorder="1" applyAlignment="1">
      <alignment horizontal="right"/>
    </xf>
    <xf numFmtId="164" fontId="21" fillId="6" borderId="0" xfId="1" applyNumberFormat="1" applyFont="1" applyFill="1" applyBorder="1" applyAlignment="1">
      <alignment horizontal="right"/>
    </xf>
    <xf numFmtId="164" fontId="21" fillId="6" borderId="4" xfId="1" applyNumberFormat="1" applyFont="1" applyFill="1" applyBorder="1" applyAlignment="1">
      <alignment horizontal="right"/>
    </xf>
    <xf numFmtId="164" fontId="7" fillId="0" borderId="0" xfId="1" applyNumberFormat="1" applyFont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center" wrapText="1"/>
    </xf>
    <xf numFmtId="0" fontId="36" fillId="4" borderId="2" xfId="0" applyFont="1" applyFill="1" applyBorder="1" applyAlignment="1">
      <alignment horizontal="center" wrapText="1"/>
    </xf>
    <xf numFmtId="43" fontId="13" fillId="0" borderId="0" xfId="0" applyNumberFormat="1" applyFont="1"/>
    <xf numFmtId="164" fontId="12" fillId="2" borderId="2" xfId="1" applyNumberFormat="1" applyFont="1" applyFill="1" applyBorder="1" applyAlignment="1"/>
    <xf numFmtId="164" fontId="31" fillId="4" borderId="2" xfId="0" applyNumberFormat="1" applyFont="1" applyFill="1" applyBorder="1" applyAlignment="1"/>
    <xf numFmtId="0" fontId="35" fillId="0" borderId="0" xfId="0" applyFont="1" applyAlignment="1"/>
    <xf numFmtId="0" fontId="12" fillId="2" borderId="2" xfId="0" applyFont="1" applyFill="1" applyBorder="1" applyAlignment="1"/>
    <xf numFmtId="0" fontId="31" fillId="0" borderId="2" xfId="0" applyFont="1" applyBorder="1" applyAlignment="1"/>
    <xf numFmtId="0" fontId="12" fillId="5" borderId="0" xfId="0" applyFont="1" applyFill="1" applyAlignment="1"/>
    <xf numFmtId="0" fontId="31" fillId="2" borderId="2" xfId="0" applyFont="1" applyFill="1" applyBorder="1" applyAlignment="1"/>
    <xf numFmtId="14" fontId="38" fillId="0" borderId="0" xfId="0" applyNumberFormat="1" applyFont="1" applyAlignment="1">
      <alignment horizontal="left"/>
    </xf>
    <xf numFmtId="0" fontId="37" fillId="0" borderId="2" xfId="0" applyFont="1" applyBorder="1" applyAlignment="1">
      <alignment horizontal="center"/>
    </xf>
    <xf numFmtId="43" fontId="13" fillId="0" borderId="2" xfId="0" applyNumberFormat="1" applyFont="1" applyBorder="1"/>
    <xf numFmtId="164" fontId="13" fillId="0" borderId="2" xfId="0" applyNumberFormat="1" applyFont="1" applyBorder="1"/>
    <xf numFmtId="1" fontId="25" fillId="0" borderId="0" xfId="1" applyNumberFormat="1" applyFont="1" applyBorder="1"/>
    <xf numFmtId="3" fontId="26" fillId="0" borderId="19" xfId="0" applyNumberFormat="1" applyFont="1" applyBorder="1"/>
    <xf numFmtId="0" fontId="25" fillId="0" borderId="0" xfId="1" applyNumberFormat="1" applyFont="1" applyBorder="1"/>
    <xf numFmtId="3" fontId="7" fillId="0" borderId="13" xfId="0" applyNumberFormat="1" applyFont="1" applyBorder="1" applyAlignment="1">
      <alignment horizontal="left"/>
    </xf>
    <xf numFmtId="3" fontId="20" fillId="0" borderId="6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39" fillId="0" borderId="6" xfId="0" applyNumberFormat="1" applyFont="1" applyBorder="1" applyAlignment="1">
      <alignment horizontal="center"/>
    </xf>
    <xf numFmtId="0" fontId="39" fillId="0" borderId="6" xfId="0" applyFont="1" applyFill="1" applyBorder="1"/>
    <xf numFmtId="3" fontId="20" fillId="0" borderId="14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Fill="1"/>
    <xf numFmtId="164" fontId="5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3880-BEA4-4243-A82E-5F04E1D22E02}">
  <sheetPr>
    <pageSetUpPr fitToPage="1"/>
  </sheetPr>
  <dimension ref="A1:T413"/>
  <sheetViews>
    <sheetView tabSelected="1" topLeftCell="A110" zoomScale="70" zoomScaleNormal="70" workbookViewId="0">
      <selection activeCell="Q104" sqref="Q104"/>
    </sheetView>
  </sheetViews>
  <sheetFormatPr defaultRowHeight="15.75" x14ac:dyDescent="0.25"/>
  <cols>
    <col min="1" max="1" width="4.28515625" style="117" customWidth="1"/>
    <col min="2" max="2" width="22.5703125" style="2" customWidth="1"/>
    <col min="3" max="3" width="12.42578125" style="2" customWidth="1"/>
    <col min="4" max="4" width="12.42578125" style="32" customWidth="1"/>
    <col min="5" max="5" width="12.5703125" style="62" customWidth="1"/>
    <col min="6" max="6" width="13.42578125" style="134" customWidth="1"/>
    <col min="7" max="7" width="2.140625" style="134" customWidth="1"/>
    <col min="8" max="8" width="12.28515625" style="32" customWidth="1"/>
    <col min="9" max="9" width="13.42578125" style="264" customWidth="1"/>
    <col min="10" max="10" width="12.42578125" style="62" customWidth="1"/>
    <col min="11" max="11" width="11.5703125" style="134" customWidth="1"/>
    <col min="12" max="12" width="1.85546875" style="134" customWidth="1"/>
    <col min="13" max="13" width="12.28515625" style="32" customWidth="1"/>
    <col min="14" max="14" width="13.140625" style="32" customWidth="1"/>
    <col min="15" max="15" width="12.7109375" style="163" customWidth="1"/>
    <col min="16" max="16" width="11.85546875" style="163" customWidth="1"/>
    <col min="17" max="17" width="9.140625" style="2" customWidth="1"/>
    <col min="18" max="16384" width="9.140625" style="2"/>
  </cols>
  <sheetData>
    <row r="1" spans="1:20" ht="28.5" x14ac:dyDescent="0.45">
      <c r="E1" s="144" t="s">
        <v>84</v>
      </c>
      <c r="F1" s="121"/>
      <c r="G1" s="121"/>
      <c r="H1"/>
      <c r="I1" s="241"/>
      <c r="J1"/>
      <c r="K1" s="121"/>
      <c r="L1" s="121"/>
      <c r="M1"/>
    </row>
    <row r="2" spans="1:20" x14ac:dyDescent="0.25">
      <c r="B2" s="368">
        <v>44561</v>
      </c>
      <c r="C2" s="35" t="s">
        <v>0</v>
      </c>
      <c r="D2" s="42"/>
      <c r="E2" s="45"/>
      <c r="F2" s="122"/>
      <c r="G2" s="122"/>
      <c r="H2" s="386" t="s">
        <v>91</v>
      </c>
      <c r="I2" s="386"/>
      <c r="J2" s="46"/>
      <c r="K2" s="139"/>
      <c r="L2" s="139"/>
      <c r="M2" s="387" t="s">
        <v>2</v>
      </c>
      <c r="N2" s="387"/>
    </row>
    <row r="3" spans="1:20" ht="33.75" thickBot="1" x14ac:dyDescent="0.45">
      <c r="B3" s="3" t="s">
        <v>75</v>
      </c>
      <c r="C3" s="4" t="s">
        <v>87</v>
      </c>
      <c r="D3" s="23" t="s">
        <v>86</v>
      </c>
      <c r="E3" s="83" t="s">
        <v>85</v>
      </c>
      <c r="F3" s="123" t="s">
        <v>74</v>
      </c>
      <c r="G3" s="344"/>
      <c r="H3" s="23" t="s">
        <v>87</v>
      </c>
      <c r="I3" s="242" t="s">
        <v>86</v>
      </c>
      <c r="J3" s="218" t="s">
        <v>85</v>
      </c>
      <c r="K3" s="123" t="s">
        <v>74</v>
      </c>
      <c r="L3" s="330"/>
      <c r="M3" s="23" t="s">
        <v>87</v>
      </c>
      <c r="N3" s="23" t="s">
        <v>86</v>
      </c>
      <c r="O3" s="228" t="s">
        <v>85</v>
      </c>
      <c r="P3" s="230" t="s">
        <v>82</v>
      </c>
      <c r="Q3" s="369" t="s">
        <v>118</v>
      </c>
    </row>
    <row r="4" spans="1:20" ht="16.5" thickTop="1" x14ac:dyDescent="0.25">
      <c r="B4" s="64" t="s">
        <v>3</v>
      </c>
      <c r="C4" s="5"/>
      <c r="D4" s="17"/>
      <c r="E4" s="37"/>
      <c r="F4" s="124"/>
      <c r="G4" s="124"/>
      <c r="H4" s="17"/>
      <c r="I4" s="243"/>
      <c r="J4" s="388"/>
      <c r="K4" s="388"/>
      <c r="L4" s="388"/>
      <c r="M4" s="388"/>
      <c r="N4" s="17"/>
      <c r="O4" s="219"/>
    </row>
    <row r="5" spans="1:20" s="82" customFormat="1" x14ac:dyDescent="0.25">
      <c r="A5" s="119">
        <v>1</v>
      </c>
      <c r="B5" s="27" t="s">
        <v>4</v>
      </c>
      <c r="C5" s="7">
        <v>11852</v>
      </c>
      <c r="D5" s="8">
        <v>12200</v>
      </c>
      <c r="E5" s="84">
        <v>12200</v>
      </c>
      <c r="F5" s="125">
        <f>SUM(E5-C5)</f>
        <v>348</v>
      </c>
      <c r="G5" s="345"/>
      <c r="H5" s="7">
        <v>2497</v>
      </c>
      <c r="I5" s="7">
        <v>2160</v>
      </c>
      <c r="J5" s="87">
        <v>2500</v>
      </c>
      <c r="K5" s="166">
        <f>SUM(J5-H5)</f>
        <v>3</v>
      </c>
      <c r="L5" s="331"/>
      <c r="M5" s="8">
        <f>SUM(C5+H5)</f>
        <v>14349</v>
      </c>
      <c r="N5" s="8">
        <f>SUM(D5,I5)</f>
        <v>14360</v>
      </c>
      <c r="O5" s="170">
        <f>SUM(E5+J5)</f>
        <v>14700</v>
      </c>
      <c r="P5" s="231">
        <f>SUM(O5-M5)</f>
        <v>351</v>
      </c>
      <c r="Q5" s="370">
        <f>SUM(O5/M5)-1</f>
        <v>2.4461634957139822E-2</v>
      </c>
    </row>
    <row r="6" spans="1:20" s="40" customFormat="1" ht="16.5" thickBot="1" x14ac:dyDescent="0.3">
      <c r="A6" s="118"/>
      <c r="B6" s="68"/>
      <c r="C6" s="69"/>
      <c r="D6" s="98"/>
      <c r="E6"/>
      <c r="F6" s="126"/>
      <c r="G6" s="126"/>
      <c r="H6" s="69"/>
      <c r="I6" s="106"/>
      <c r="J6" s="339"/>
      <c r="K6" s="167"/>
      <c r="L6" s="167"/>
      <c r="M6" s="70"/>
      <c r="N6" s="70"/>
      <c r="O6" s="164"/>
      <c r="P6" s="164"/>
    </row>
    <row r="7" spans="1:20" ht="16.5" thickTop="1" x14ac:dyDescent="0.25">
      <c r="B7" s="64" t="s">
        <v>5</v>
      </c>
      <c r="C7" s="9"/>
      <c r="D7" s="99"/>
      <c r="E7" s="39"/>
      <c r="F7" s="127"/>
      <c r="G7" s="127"/>
      <c r="H7" s="43"/>
      <c r="I7" s="107"/>
      <c r="J7" s="388"/>
      <c r="K7" s="388"/>
      <c r="L7" s="388"/>
      <c r="M7" s="388"/>
      <c r="N7" s="75"/>
      <c r="P7" s="217"/>
      <c r="T7" s="11"/>
    </row>
    <row r="8" spans="1:20" x14ac:dyDescent="0.25">
      <c r="A8" s="117">
        <v>2</v>
      </c>
      <c r="B8" s="68" t="s">
        <v>89</v>
      </c>
      <c r="C8" s="7">
        <v>0</v>
      </c>
      <c r="D8" s="8">
        <v>30000</v>
      </c>
      <c r="E8" s="340">
        <v>44500</v>
      </c>
      <c r="F8" s="125">
        <f t="shared" ref="F8:F19" si="0">SUM(E8-C8)</f>
        <v>44500</v>
      </c>
      <c r="G8" s="345"/>
      <c r="H8" s="7">
        <v>0</v>
      </c>
      <c r="I8" s="105">
        <v>0</v>
      </c>
      <c r="J8" s="171">
        <v>7500</v>
      </c>
      <c r="K8" s="166">
        <f>SUM(J8-H8)</f>
        <v>7500</v>
      </c>
      <c r="L8" s="331"/>
      <c r="M8" s="8">
        <f>SUM(C8+H8)</f>
        <v>0</v>
      </c>
      <c r="N8" s="73">
        <f t="shared" ref="N8:N19" si="1">SUM(D8,I8)</f>
        <v>30000</v>
      </c>
      <c r="O8" s="170">
        <f t="shared" ref="O8:O19" si="2">SUM(E8+J8)</f>
        <v>52000</v>
      </c>
      <c r="P8" s="234">
        <f>SUM(O8-M8)</f>
        <v>52000</v>
      </c>
      <c r="Q8" s="371">
        <v>100</v>
      </c>
      <c r="T8" s="11"/>
    </row>
    <row r="9" spans="1:20" x14ac:dyDescent="0.25">
      <c r="A9" s="117">
        <v>3</v>
      </c>
      <c r="B9" s="6" t="s">
        <v>88</v>
      </c>
      <c r="C9" s="7">
        <v>23277</v>
      </c>
      <c r="D9" s="73">
        <v>27200</v>
      </c>
      <c r="E9" s="85">
        <v>17000</v>
      </c>
      <c r="F9" s="125">
        <f t="shared" si="0"/>
        <v>-6277</v>
      </c>
      <c r="G9" s="346"/>
      <c r="H9" s="12">
        <v>4231</v>
      </c>
      <c r="I9" s="7">
        <v>4800</v>
      </c>
      <c r="J9" s="87">
        <v>3000</v>
      </c>
      <c r="K9" s="166">
        <f>SUM(J9-H9)</f>
        <v>-1231</v>
      </c>
      <c r="L9" s="331"/>
      <c r="M9" s="8">
        <f>SUM(C9+H9)</f>
        <v>27508</v>
      </c>
      <c r="N9" s="73">
        <f t="shared" si="1"/>
        <v>32000</v>
      </c>
      <c r="O9" s="170">
        <f t="shared" si="2"/>
        <v>20000</v>
      </c>
      <c r="P9" s="234">
        <f>SUM(O9-M9)</f>
        <v>-7508</v>
      </c>
      <c r="Q9" s="370">
        <f>SUM(O9/M9)-1</f>
        <v>-0.27293878144539774</v>
      </c>
    </row>
    <row r="10" spans="1:20" x14ac:dyDescent="0.25">
      <c r="A10" s="117">
        <v>4</v>
      </c>
      <c r="B10" s="6" t="s">
        <v>6</v>
      </c>
      <c r="C10" s="7">
        <v>722</v>
      </c>
      <c r="D10" s="96">
        <v>850</v>
      </c>
      <c r="E10" s="85">
        <v>850</v>
      </c>
      <c r="F10" s="125">
        <f t="shared" si="0"/>
        <v>128</v>
      </c>
      <c r="G10" s="346"/>
      <c r="H10" s="12">
        <v>127</v>
      </c>
      <c r="I10" s="7">
        <v>150</v>
      </c>
      <c r="J10" s="87">
        <v>150</v>
      </c>
      <c r="K10" s="166">
        <f t="shared" ref="K10:K19" si="3">SUM(J10-H10)</f>
        <v>23</v>
      </c>
      <c r="L10" s="331"/>
      <c r="M10" s="8">
        <f>SUM(C10+H10)</f>
        <v>849</v>
      </c>
      <c r="N10" s="73">
        <f t="shared" si="1"/>
        <v>1000</v>
      </c>
      <c r="O10" s="170">
        <f t="shared" si="2"/>
        <v>1000</v>
      </c>
      <c r="P10" s="234">
        <f>SUM(O10-M10)</f>
        <v>151</v>
      </c>
      <c r="Q10" s="370">
        <f>SUM(O10/M10)-1</f>
        <v>0.17785630153121312</v>
      </c>
    </row>
    <row r="11" spans="1:20" x14ac:dyDescent="0.25">
      <c r="A11" s="117">
        <v>5</v>
      </c>
      <c r="B11" s="6" t="s">
        <v>110</v>
      </c>
      <c r="C11" s="7">
        <v>1955</v>
      </c>
      <c r="D11" s="96">
        <v>3400</v>
      </c>
      <c r="E11" s="85">
        <v>2500</v>
      </c>
      <c r="F11" s="125">
        <f t="shared" si="0"/>
        <v>545</v>
      </c>
      <c r="G11" s="346"/>
      <c r="H11" s="12">
        <v>345</v>
      </c>
      <c r="I11" s="7">
        <v>600</v>
      </c>
      <c r="J11" s="87">
        <v>1000</v>
      </c>
      <c r="K11" s="166">
        <f t="shared" si="3"/>
        <v>655</v>
      </c>
      <c r="L11" s="331"/>
      <c r="M11" s="8"/>
      <c r="N11" s="73">
        <f t="shared" si="1"/>
        <v>4000</v>
      </c>
      <c r="O11" s="170">
        <f t="shared" si="2"/>
        <v>3500</v>
      </c>
      <c r="P11" s="234">
        <f t="shared" ref="P11:P18" si="4">SUM(O11-M11)</f>
        <v>3500</v>
      </c>
      <c r="Q11" s="371">
        <v>100</v>
      </c>
    </row>
    <row r="12" spans="1:20" x14ac:dyDescent="0.25">
      <c r="A12" s="117">
        <v>6</v>
      </c>
      <c r="B12" s="6" t="s">
        <v>73</v>
      </c>
      <c r="C12" s="7">
        <v>397</v>
      </c>
      <c r="D12" s="73">
        <v>1200</v>
      </c>
      <c r="E12" s="85">
        <v>600</v>
      </c>
      <c r="F12" s="125">
        <f t="shared" si="0"/>
        <v>203</v>
      </c>
      <c r="G12" s="346"/>
      <c r="H12" s="12">
        <v>546</v>
      </c>
      <c r="I12" s="7">
        <v>80</v>
      </c>
      <c r="J12" s="87">
        <v>600</v>
      </c>
      <c r="K12" s="166">
        <f t="shared" si="3"/>
        <v>54</v>
      </c>
      <c r="L12" s="331"/>
      <c r="M12" s="8">
        <f t="shared" ref="M12:M18" si="5">SUM(C12+H12)</f>
        <v>943</v>
      </c>
      <c r="N12" s="73">
        <f t="shared" si="1"/>
        <v>1280</v>
      </c>
      <c r="O12" s="170">
        <f t="shared" si="2"/>
        <v>1200</v>
      </c>
      <c r="P12" s="234">
        <f t="shared" si="4"/>
        <v>257</v>
      </c>
      <c r="Q12" s="370">
        <f t="shared" ref="Q12:Q21" si="6">SUM(O12/M12)-1</f>
        <v>0.27253446447507956</v>
      </c>
    </row>
    <row r="13" spans="1:20" x14ac:dyDescent="0.25">
      <c r="A13" s="117">
        <v>7</v>
      </c>
      <c r="B13" s="6" t="s">
        <v>7</v>
      </c>
      <c r="C13" s="7">
        <v>3300</v>
      </c>
      <c r="D13" s="73">
        <v>1700</v>
      </c>
      <c r="E13" s="85">
        <v>3200</v>
      </c>
      <c r="F13" s="125">
        <f t="shared" si="0"/>
        <v>-100</v>
      </c>
      <c r="G13" s="346"/>
      <c r="H13" s="12">
        <v>685</v>
      </c>
      <c r="I13" s="7">
        <v>300</v>
      </c>
      <c r="J13" s="87">
        <v>650</v>
      </c>
      <c r="K13" s="166">
        <f t="shared" si="3"/>
        <v>-35</v>
      </c>
      <c r="L13" s="331"/>
      <c r="M13" s="8">
        <f t="shared" si="5"/>
        <v>3985</v>
      </c>
      <c r="N13" s="73">
        <f t="shared" si="1"/>
        <v>2000</v>
      </c>
      <c r="O13" s="170">
        <f t="shared" si="2"/>
        <v>3850</v>
      </c>
      <c r="P13" s="234">
        <f t="shared" si="4"/>
        <v>-135</v>
      </c>
      <c r="Q13" s="370">
        <f t="shared" si="6"/>
        <v>-3.3877038895859468E-2</v>
      </c>
    </row>
    <row r="14" spans="1:20" x14ac:dyDescent="0.25">
      <c r="A14" s="117">
        <v>8</v>
      </c>
      <c r="B14" s="6" t="s">
        <v>8</v>
      </c>
      <c r="C14" s="7">
        <v>533</v>
      </c>
      <c r="D14" s="73">
        <v>680</v>
      </c>
      <c r="E14" s="85">
        <v>650</v>
      </c>
      <c r="F14" s="125">
        <f t="shared" si="0"/>
        <v>117</v>
      </c>
      <c r="G14" s="346"/>
      <c r="H14" s="12">
        <v>86</v>
      </c>
      <c r="I14" s="7">
        <v>120</v>
      </c>
      <c r="J14" s="87">
        <v>120</v>
      </c>
      <c r="K14" s="166">
        <f t="shared" si="3"/>
        <v>34</v>
      </c>
      <c r="L14" s="331"/>
      <c r="M14" s="8">
        <f t="shared" si="5"/>
        <v>619</v>
      </c>
      <c r="N14" s="73">
        <f t="shared" si="1"/>
        <v>800</v>
      </c>
      <c r="O14" s="170">
        <f t="shared" si="2"/>
        <v>770</v>
      </c>
      <c r="P14" s="234">
        <f t="shared" si="4"/>
        <v>151</v>
      </c>
      <c r="Q14" s="370">
        <f t="shared" si="6"/>
        <v>0.24394184168012933</v>
      </c>
    </row>
    <row r="15" spans="1:20" x14ac:dyDescent="0.25">
      <c r="A15" s="117">
        <v>9</v>
      </c>
      <c r="B15" s="6" t="s">
        <v>9</v>
      </c>
      <c r="C15" s="7">
        <v>0</v>
      </c>
      <c r="D15" s="73">
        <v>85</v>
      </c>
      <c r="E15" s="85">
        <v>500</v>
      </c>
      <c r="F15" s="125">
        <f t="shared" si="0"/>
        <v>500</v>
      </c>
      <c r="G15" s="346"/>
      <c r="H15" s="12">
        <v>0</v>
      </c>
      <c r="I15" s="7">
        <v>15</v>
      </c>
      <c r="J15" s="87">
        <v>100</v>
      </c>
      <c r="K15" s="166">
        <f t="shared" si="3"/>
        <v>100</v>
      </c>
      <c r="L15" s="331"/>
      <c r="M15" s="8">
        <f t="shared" si="5"/>
        <v>0</v>
      </c>
      <c r="N15" s="73">
        <f t="shared" si="1"/>
        <v>100</v>
      </c>
      <c r="O15" s="170">
        <f t="shared" si="2"/>
        <v>600</v>
      </c>
      <c r="P15" s="234">
        <f t="shared" si="4"/>
        <v>600</v>
      </c>
      <c r="Q15" s="371">
        <v>100</v>
      </c>
    </row>
    <row r="16" spans="1:20" x14ac:dyDescent="0.25">
      <c r="A16" s="117">
        <v>10</v>
      </c>
      <c r="B16" s="6" t="s">
        <v>10</v>
      </c>
      <c r="C16" s="7">
        <v>4250</v>
      </c>
      <c r="D16" s="73">
        <v>5800</v>
      </c>
      <c r="E16" s="85">
        <v>4450</v>
      </c>
      <c r="F16" s="125">
        <f t="shared" si="0"/>
        <v>200</v>
      </c>
      <c r="G16" s="346"/>
      <c r="H16" s="12">
        <v>750</v>
      </c>
      <c r="I16" s="7">
        <v>1100</v>
      </c>
      <c r="J16" s="87">
        <v>4450</v>
      </c>
      <c r="K16" s="166">
        <f t="shared" si="3"/>
        <v>3700</v>
      </c>
      <c r="L16" s="331"/>
      <c r="M16" s="8">
        <f t="shared" si="5"/>
        <v>5000</v>
      </c>
      <c r="N16" s="73">
        <f t="shared" si="1"/>
        <v>6900</v>
      </c>
      <c r="O16" s="170">
        <f t="shared" si="2"/>
        <v>8900</v>
      </c>
      <c r="P16" s="234">
        <f t="shared" si="4"/>
        <v>3900</v>
      </c>
      <c r="Q16" s="370">
        <f t="shared" si="6"/>
        <v>0.78</v>
      </c>
    </row>
    <row r="17" spans="1:17" x14ac:dyDescent="0.25">
      <c r="A17" s="117">
        <v>11</v>
      </c>
      <c r="B17" s="6" t="s">
        <v>11</v>
      </c>
      <c r="C17" s="13">
        <v>0</v>
      </c>
      <c r="D17" s="74">
        <v>500</v>
      </c>
      <c r="E17" s="86">
        <v>0</v>
      </c>
      <c r="F17" s="125">
        <f t="shared" si="0"/>
        <v>0</v>
      </c>
      <c r="G17" s="347"/>
      <c r="H17" s="14">
        <v>0</v>
      </c>
      <c r="I17" s="13">
        <v>150</v>
      </c>
      <c r="J17" s="88">
        <v>1</v>
      </c>
      <c r="K17" s="166">
        <f t="shared" si="3"/>
        <v>1</v>
      </c>
      <c r="L17" s="331"/>
      <c r="M17" s="8">
        <f t="shared" si="5"/>
        <v>0</v>
      </c>
      <c r="N17" s="73">
        <f t="shared" si="1"/>
        <v>650</v>
      </c>
      <c r="O17" s="170">
        <f t="shared" si="2"/>
        <v>1</v>
      </c>
      <c r="P17" s="234">
        <f t="shared" si="4"/>
        <v>1</v>
      </c>
      <c r="Q17" s="371">
        <v>100</v>
      </c>
    </row>
    <row r="18" spans="1:17" x14ac:dyDescent="0.25">
      <c r="A18" s="117">
        <v>12</v>
      </c>
      <c r="B18" s="15" t="s">
        <v>12</v>
      </c>
      <c r="C18" s="7">
        <v>122</v>
      </c>
      <c r="D18" s="73">
        <v>200</v>
      </c>
      <c r="E18" s="85">
        <v>200</v>
      </c>
      <c r="F18" s="125">
        <f t="shared" si="0"/>
        <v>78</v>
      </c>
      <c r="G18" s="346"/>
      <c r="H18" s="12">
        <v>22</v>
      </c>
      <c r="I18" s="7">
        <v>100</v>
      </c>
      <c r="J18" s="87">
        <v>100</v>
      </c>
      <c r="K18" s="166">
        <f t="shared" si="3"/>
        <v>78</v>
      </c>
      <c r="L18" s="331"/>
      <c r="M18" s="8">
        <f t="shared" si="5"/>
        <v>144</v>
      </c>
      <c r="N18" s="73">
        <f t="shared" si="1"/>
        <v>300</v>
      </c>
      <c r="O18" s="170">
        <f t="shared" si="2"/>
        <v>300</v>
      </c>
      <c r="P18" s="234">
        <f t="shared" si="4"/>
        <v>156</v>
      </c>
      <c r="Q18" s="370">
        <v>2.08</v>
      </c>
    </row>
    <row r="19" spans="1:17" s="40" customFormat="1" x14ac:dyDescent="0.25">
      <c r="A19" s="118">
        <v>13</v>
      </c>
      <c r="B19" s="179" t="s">
        <v>20</v>
      </c>
      <c r="C19" s="186">
        <f>SUM(C8:C18)</f>
        <v>34556</v>
      </c>
      <c r="D19" s="180">
        <f>SUM(D8:D18)</f>
        <v>71615</v>
      </c>
      <c r="E19" s="209">
        <f>SUM(E8:E18)</f>
        <v>74450</v>
      </c>
      <c r="F19" s="182">
        <f t="shared" si="0"/>
        <v>39894</v>
      </c>
      <c r="G19" s="348"/>
      <c r="H19" s="180">
        <f>SUM(H8:H18)</f>
        <v>6792</v>
      </c>
      <c r="I19" s="186">
        <f>SUM(I8:I18)</f>
        <v>7415</v>
      </c>
      <c r="J19" s="188">
        <f>SUM(J8:J18)</f>
        <v>17671</v>
      </c>
      <c r="K19" s="166">
        <f t="shared" si="3"/>
        <v>10879</v>
      </c>
      <c r="L19" s="331"/>
      <c r="M19" s="180">
        <f>SUM(C19,H19)</f>
        <v>41348</v>
      </c>
      <c r="N19" s="180">
        <f t="shared" si="1"/>
        <v>79030</v>
      </c>
      <c r="O19" s="187">
        <f t="shared" si="2"/>
        <v>92121</v>
      </c>
      <c r="P19" s="231">
        <f>SUM(O19-M19)</f>
        <v>50773</v>
      </c>
      <c r="Q19" s="370">
        <f t="shared" si="6"/>
        <v>1.2279433104382318</v>
      </c>
    </row>
    <row r="20" spans="1:17" ht="16.5" thickBot="1" x14ac:dyDescent="0.3">
      <c r="B20" s="10"/>
      <c r="C20" s="18"/>
      <c r="D20" s="99"/>
      <c r="E20" s="296"/>
      <c r="F20" s="297"/>
      <c r="G20" s="297"/>
      <c r="H20" s="298"/>
      <c r="I20" s="299"/>
      <c r="J20" s="300"/>
      <c r="K20" s="301"/>
      <c r="L20" s="141"/>
      <c r="M20" s="173"/>
      <c r="N20" s="16"/>
      <c r="Q20" s="360"/>
    </row>
    <row r="21" spans="1:17" s="40" customFormat="1" ht="17.25" thickTop="1" thickBot="1" x14ac:dyDescent="0.3">
      <c r="A21" s="118">
        <v>14</v>
      </c>
      <c r="B21" s="65" t="s">
        <v>13</v>
      </c>
      <c r="C21" s="186">
        <v>2822</v>
      </c>
      <c r="D21" s="210">
        <v>6450</v>
      </c>
      <c r="E21" s="195">
        <v>5000</v>
      </c>
      <c r="F21" s="182">
        <f>SUM(E21-C21)</f>
        <v>2178</v>
      </c>
      <c r="G21" s="348"/>
      <c r="H21" s="196">
        <v>386</v>
      </c>
      <c r="I21" s="186">
        <v>750</v>
      </c>
      <c r="J21" s="198">
        <v>750</v>
      </c>
      <c r="K21" s="189">
        <f>SUM(J21-H21)</f>
        <v>364</v>
      </c>
      <c r="L21" s="332"/>
      <c r="M21" s="180">
        <f>SUM(C21,H21)</f>
        <v>3208</v>
      </c>
      <c r="N21" s="180">
        <f>SUM(D21,I21)</f>
        <v>7200</v>
      </c>
      <c r="O21" s="187">
        <f>SUM(E21+J21)</f>
        <v>5750</v>
      </c>
      <c r="P21" s="231">
        <f>SUM(O21-M21)</f>
        <v>2542</v>
      </c>
      <c r="Q21" s="370">
        <f t="shared" si="6"/>
        <v>0.79239401496259343</v>
      </c>
    </row>
    <row r="22" spans="1:17" ht="17.25" thickTop="1" thickBot="1" x14ac:dyDescent="0.3">
      <c r="B22" s="71"/>
      <c r="C22" s="18"/>
      <c r="D22" s="100"/>
      <c r="E22" s="296"/>
      <c r="F22" s="297"/>
      <c r="G22" s="297"/>
      <c r="H22" s="302"/>
      <c r="I22" s="303"/>
      <c r="J22" s="304"/>
      <c r="K22" s="168"/>
      <c r="L22" s="168"/>
      <c r="M22" s="72"/>
      <c r="N22" s="72"/>
    </row>
    <row r="23" spans="1:17" ht="16.5" thickBot="1" x14ac:dyDescent="0.3">
      <c r="B23" s="67" t="s">
        <v>14</v>
      </c>
      <c r="C23" s="9"/>
      <c r="D23" s="101"/>
      <c r="E23" s="37"/>
      <c r="F23" s="124"/>
      <c r="G23" s="124"/>
      <c r="H23" s="37"/>
      <c r="I23" s="245"/>
      <c r="J23" s="383"/>
      <c r="K23" s="383"/>
      <c r="L23" s="383"/>
      <c r="M23" s="383"/>
      <c r="N23" s="75"/>
    </row>
    <row r="24" spans="1:17" x14ac:dyDescent="0.25">
      <c r="A24" s="117">
        <v>15</v>
      </c>
      <c r="B24" s="26" t="s">
        <v>15</v>
      </c>
      <c r="C24" s="7">
        <v>32324</v>
      </c>
      <c r="D24" s="73">
        <v>39600</v>
      </c>
      <c r="E24" s="79">
        <v>54390</v>
      </c>
      <c r="F24" s="125">
        <f t="shared" ref="F24:F29" si="7">SUM(E24-C24)</f>
        <v>22066</v>
      </c>
      <c r="G24" s="346"/>
      <c r="H24" s="12">
        <v>0</v>
      </c>
      <c r="I24" s="105">
        <v>0</v>
      </c>
      <c r="J24" s="87">
        <v>3160</v>
      </c>
      <c r="K24" s="189">
        <f>SUM(J24-H24)</f>
        <v>3160</v>
      </c>
      <c r="L24" s="332"/>
      <c r="M24" s="8">
        <f>SUM(C24,H24)</f>
        <v>32324</v>
      </c>
      <c r="N24" s="73">
        <f>SUM(D24,I24)</f>
        <v>39600</v>
      </c>
      <c r="O24" s="170">
        <f t="shared" ref="O24:O29" si="8">SUM(E24+J24)</f>
        <v>57550</v>
      </c>
      <c r="P24" s="234">
        <f>SUM(O24-M24)</f>
        <v>25226</v>
      </c>
      <c r="Q24" s="370">
        <f t="shared" ref="Q24:Q29" si="9">SUM(O24/M24)-1</f>
        <v>0.78041084024254426</v>
      </c>
    </row>
    <row r="25" spans="1:17" x14ac:dyDescent="0.25">
      <c r="A25" s="117">
        <v>16</v>
      </c>
      <c r="B25" s="6" t="s">
        <v>16</v>
      </c>
      <c r="C25" s="7">
        <v>13689</v>
      </c>
      <c r="D25" s="73">
        <v>13645</v>
      </c>
      <c r="E25" s="79">
        <v>16300</v>
      </c>
      <c r="F25" s="125">
        <f t="shared" si="7"/>
        <v>2611</v>
      </c>
      <c r="G25" s="346"/>
      <c r="H25" s="12">
        <v>0</v>
      </c>
      <c r="I25" s="7">
        <v>540</v>
      </c>
      <c r="J25" s="87">
        <v>810</v>
      </c>
      <c r="K25" s="189">
        <f t="shared" ref="K25:K29" si="10">SUM(J25-H25)</f>
        <v>810</v>
      </c>
      <c r="L25" s="332"/>
      <c r="M25" s="8">
        <f>SUM(C25,H25)</f>
        <v>13689</v>
      </c>
      <c r="N25" s="73">
        <f>SUM(D25,I25)</f>
        <v>14185</v>
      </c>
      <c r="O25" s="170">
        <f t="shared" si="8"/>
        <v>17110</v>
      </c>
      <c r="P25" s="234">
        <f t="shared" ref="P25:P29" si="11">SUM(O25-M25)</f>
        <v>3421</v>
      </c>
      <c r="Q25" s="370">
        <f t="shared" si="9"/>
        <v>0.24990868580612169</v>
      </c>
    </row>
    <row r="26" spans="1:17" x14ac:dyDescent="0.25">
      <c r="A26" s="117">
        <v>17</v>
      </c>
      <c r="B26" s="27" t="s">
        <v>17</v>
      </c>
      <c r="C26" s="7">
        <v>2291</v>
      </c>
      <c r="D26" s="73">
        <v>4900</v>
      </c>
      <c r="E26" s="79">
        <v>5000</v>
      </c>
      <c r="F26" s="125">
        <f t="shared" si="7"/>
        <v>2709</v>
      </c>
      <c r="G26" s="346"/>
      <c r="H26" s="12">
        <v>404</v>
      </c>
      <c r="I26" s="7">
        <v>200</v>
      </c>
      <c r="J26" s="87">
        <v>405</v>
      </c>
      <c r="K26" s="189">
        <f t="shared" si="10"/>
        <v>1</v>
      </c>
      <c r="L26" s="332"/>
      <c r="M26" s="8">
        <f>SUM(C26+H26)</f>
        <v>2695</v>
      </c>
      <c r="N26" s="73">
        <f>SUM(D26,I26)</f>
        <v>5100</v>
      </c>
      <c r="O26" s="170">
        <f t="shared" si="8"/>
        <v>5405</v>
      </c>
      <c r="P26" s="234">
        <f t="shared" si="11"/>
        <v>2710</v>
      </c>
      <c r="Q26" s="370">
        <f t="shared" si="9"/>
        <v>1.0055658627087198</v>
      </c>
    </row>
    <row r="27" spans="1:17" s="11" customFormat="1" x14ac:dyDescent="0.25">
      <c r="A27" s="119">
        <v>18</v>
      </c>
      <c r="B27" s="27" t="s">
        <v>18</v>
      </c>
      <c r="C27" s="78">
        <v>-1539</v>
      </c>
      <c r="D27" s="73">
        <v>1600</v>
      </c>
      <c r="E27" s="79">
        <v>1600</v>
      </c>
      <c r="F27" s="125">
        <f t="shared" si="7"/>
        <v>3139</v>
      </c>
      <c r="G27" s="346"/>
      <c r="H27" s="80">
        <v>-272</v>
      </c>
      <c r="I27" s="105">
        <v>0</v>
      </c>
      <c r="J27" s="87">
        <v>300</v>
      </c>
      <c r="K27" s="189">
        <f t="shared" si="10"/>
        <v>572</v>
      </c>
      <c r="L27" s="332"/>
      <c r="M27" s="295">
        <f>SUM(C27+H27)</f>
        <v>-1811</v>
      </c>
      <c r="N27" s="73">
        <f>SUM(D27,I27)</f>
        <v>1600</v>
      </c>
      <c r="O27" s="170">
        <f t="shared" si="8"/>
        <v>1900</v>
      </c>
      <c r="P27" s="234">
        <f t="shared" si="11"/>
        <v>3711</v>
      </c>
      <c r="Q27" s="370">
        <f t="shared" si="9"/>
        <v>-2.0491441192711211</v>
      </c>
    </row>
    <row r="28" spans="1:17" x14ac:dyDescent="0.25">
      <c r="A28" s="117">
        <v>19</v>
      </c>
      <c r="B28" s="6" t="s">
        <v>19</v>
      </c>
      <c r="C28" s="7">
        <v>14332</v>
      </c>
      <c r="D28" s="8">
        <v>17328</v>
      </c>
      <c r="E28" s="89">
        <v>23250</v>
      </c>
      <c r="F28" s="125">
        <f t="shared" si="7"/>
        <v>8918</v>
      </c>
      <c r="G28" s="349"/>
      <c r="H28" s="32">
        <v>0</v>
      </c>
      <c r="I28" s="7">
        <v>0</v>
      </c>
      <c r="J28" s="87">
        <v>1050</v>
      </c>
      <c r="K28" s="189">
        <f>SUM(J28-H28)</f>
        <v>1050</v>
      </c>
      <c r="L28" s="332"/>
      <c r="M28" s="8">
        <f>SUM(C28+I28)</f>
        <v>14332</v>
      </c>
      <c r="N28" s="73">
        <f>SUM(D28,I28)</f>
        <v>17328</v>
      </c>
      <c r="O28" s="170">
        <f t="shared" si="8"/>
        <v>24300</v>
      </c>
      <c r="P28" s="234">
        <f t="shared" si="11"/>
        <v>9968</v>
      </c>
      <c r="Q28" s="370">
        <f t="shared" si="9"/>
        <v>0.69550655874965117</v>
      </c>
    </row>
    <row r="29" spans="1:17" s="40" customFormat="1" x14ac:dyDescent="0.25">
      <c r="A29" s="118">
        <v>20</v>
      </c>
      <c r="B29" s="179" t="s">
        <v>20</v>
      </c>
      <c r="C29" s="211">
        <f>SUM(C24:C28)</f>
        <v>61097</v>
      </c>
      <c r="D29" s="180">
        <f>SUM(D24:D28)</f>
        <v>77073</v>
      </c>
      <c r="E29" s="212">
        <f>SUM(E24:E28)</f>
        <v>100540</v>
      </c>
      <c r="F29" s="182">
        <f t="shared" si="7"/>
        <v>39443</v>
      </c>
      <c r="G29" s="348"/>
      <c r="H29" s="180">
        <f>SUM(H24:H28)</f>
        <v>132</v>
      </c>
      <c r="I29" s="186">
        <f>SUM(I24:I28)</f>
        <v>740</v>
      </c>
      <c r="J29" s="188">
        <f>SUM(J24:J28)</f>
        <v>5725</v>
      </c>
      <c r="K29" s="189">
        <f t="shared" si="10"/>
        <v>5593</v>
      </c>
      <c r="L29" s="332"/>
      <c r="M29" s="180">
        <f>SUM(C29+H29)</f>
        <v>61229</v>
      </c>
      <c r="N29" s="180">
        <f>SUM(D29,I29)</f>
        <v>77813</v>
      </c>
      <c r="O29" s="187">
        <f t="shared" si="8"/>
        <v>106265</v>
      </c>
      <c r="P29" s="234">
        <f t="shared" si="11"/>
        <v>45036</v>
      </c>
      <c r="Q29" s="370">
        <f t="shared" si="9"/>
        <v>0.73553381567557863</v>
      </c>
    </row>
    <row r="30" spans="1:17" ht="16.5" thickBot="1" x14ac:dyDescent="0.3">
      <c r="B30" s="10"/>
      <c r="C30" s="52"/>
      <c r="D30" s="99"/>
      <c r="E30" s="120"/>
      <c r="F30" s="129"/>
      <c r="G30" s="129"/>
      <c r="H30" s="53"/>
      <c r="I30" s="244"/>
      <c r="J30" s="138"/>
      <c r="K30" s="140"/>
      <c r="L30" s="140"/>
      <c r="M30" s="72"/>
      <c r="N30" s="72"/>
    </row>
    <row r="31" spans="1:17" ht="16.5" thickTop="1" x14ac:dyDescent="0.25">
      <c r="B31" s="64" t="s">
        <v>21</v>
      </c>
      <c r="C31" s="9"/>
      <c r="D31" s="101"/>
      <c r="E31" s="37"/>
      <c r="F31" s="124"/>
      <c r="G31" s="124"/>
      <c r="H31" s="17"/>
      <c r="I31" s="107"/>
      <c r="J31" s="388"/>
      <c r="K31" s="388"/>
      <c r="L31" s="388"/>
      <c r="M31" s="388"/>
      <c r="N31" s="75"/>
    </row>
    <row r="32" spans="1:17" x14ac:dyDescent="0.25">
      <c r="A32" s="117">
        <v>21</v>
      </c>
      <c r="B32" s="6" t="s">
        <v>22</v>
      </c>
      <c r="C32" s="7">
        <v>13878</v>
      </c>
      <c r="D32" s="8">
        <v>15000</v>
      </c>
      <c r="E32" s="89">
        <v>10000</v>
      </c>
      <c r="F32" s="125">
        <f t="shared" ref="F32:F37" si="12">SUM(E32-C32)</f>
        <v>-3878</v>
      </c>
      <c r="G32" s="345"/>
      <c r="H32" s="7">
        <v>838</v>
      </c>
      <c r="I32" s="7">
        <v>3500</v>
      </c>
      <c r="J32" s="87">
        <v>1200</v>
      </c>
      <c r="K32" s="166">
        <f t="shared" ref="K32:K37" si="13">SUM(J32-H32)</f>
        <v>362</v>
      </c>
      <c r="L32" s="331"/>
      <c r="M32" s="8">
        <f>SUM(C32+H32)</f>
        <v>14716</v>
      </c>
      <c r="N32" s="73">
        <f t="shared" ref="N32:N37" si="14">SUM(D32,I32)</f>
        <v>18500</v>
      </c>
      <c r="O32" s="170">
        <f t="shared" ref="O32:O37" si="15">SUM(E32+J32)</f>
        <v>11200</v>
      </c>
      <c r="P32" s="234">
        <f t="shared" ref="P32:P37" si="16">SUM(O32-N32)</f>
        <v>-7300</v>
      </c>
      <c r="Q32" s="370">
        <f t="shared" ref="Q32:Q37" si="17">SUM(O32/M32)-1</f>
        <v>-0.23892362054906224</v>
      </c>
    </row>
    <row r="33" spans="1:17" x14ac:dyDescent="0.25">
      <c r="A33" s="117">
        <v>22</v>
      </c>
      <c r="B33" s="6" t="s">
        <v>23</v>
      </c>
      <c r="C33" s="7">
        <v>4809</v>
      </c>
      <c r="D33" s="8">
        <v>7500</v>
      </c>
      <c r="E33" s="89">
        <v>5000</v>
      </c>
      <c r="F33" s="125">
        <f t="shared" si="12"/>
        <v>191</v>
      </c>
      <c r="G33" s="345"/>
      <c r="H33" s="7">
        <v>1014</v>
      </c>
      <c r="I33" s="7">
        <v>1200</v>
      </c>
      <c r="J33" s="87">
        <v>1200</v>
      </c>
      <c r="K33" s="166">
        <f t="shared" si="13"/>
        <v>186</v>
      </c>
      <c r="L33" s="331"/>
      <c r="M33" s="8">
        <f>SUM(C33+H33)</f>
        <v>5823</v>
      </c>
      <c r="N33" s="73">
        <f t="shared" si="14"/>
        <v>8700</v>
      </c>
      <c r="O33" s="170">
        <f t="shared" si="15"/>
        <v>6200</v>
      </c>
      <c r="P33" s="234">
        <f t="shared" si="16"/>
        <v>-2500</v>
      </c>
      <c r="Q33" s="370">
        <f t="shared" si="17"/>
        <v>6.4743259488236227E-2</v>
      </c>
    </row>
    <row r="34" spans="1:17" s="32" customFormat="1" x14ac:dyDescent="0.25">
      <c r="A34" s="119">
        <v>23</v>
      </c>
      <c r="B34" s="27" t="s">
        <v>24</v>
      </c>
      <c r="C34" s="7">
        <v>2500</v>
      </c>
      <c r="D34" s="8">
        <v>2500</v>
      </c>
      <c r="E34" s="89">
        <v>2900</v>
      </c>
      <c r="F34" s="125">
        <f t="shared" si="12"/>
        <v>400</v>
      </c>
      <c r="G34" s="345"/>
      <c r="H34" s="7">
        <v>1793</v>
      </c>
      <c r="I34" s="7">
        <v>1800</v>
      </c>
      <c r="J34" s="87">
        <v>2100</v>
      </c>
      <c r="K34" s="166">
        <f t="shared" si="13"/>
        <v>307</v>
      </c>
      <c r="L34" s="331"/>
      <c r="M34" s="8">
        <f>SUM(C34+H34)</f>
        <v>4293</v>
      </c>
      <c r="N34" s="73">
        <f t="shared" si="14"/>
        <v>4300</v>
      </c>
      <c r="O34" s="170">
        <f t="shared" si="15"/>
        <v>5000</v>
      </c>
      <c r="P34" s="234">
        <f t="shared" si="16"/>
        <v>700</v>
      </c>
      <c r="Q34" s="370">
        <f t="shared" si="17"/>
        <v>0.16468669927789414</v>
      </c>
    </row>
    <row r="35" spans="1:17" x14ac:dyDescent="0.25">
      <c r="A35" s="117">
        <v>24</v>
      </c>
      <c r="B35" s="6" t="s">
        <v>25</v>
      </c>
      <c r="C35" s="7">
        <v>419</v>
      </c>
      <c r="D35" s="8">
        <v>350</v>
      </c>
      <c r="E35" s="89">
        <v>450</v>
      </c>
      <c r="F35" s="125">
        <f t="shared" si="12"/>
        <v>31</v>
      </c>
      <c r="G35" s="345"/>
      <c r="H35" s="7">
        <v>74</v>
      </c>
      <c r="I35" s="7">
        <v>60</v>
      </c>
      <c r="J35" s="87">
        <v>85</v>
      </c>
      <c r="K35" s="166">
        <f t="shared" si="13"/>
        <v>11</v>
      </c>
      <c r="L35" s="331"/>
      <c r="M35" s="8">
        <f>SUM(C35+H35)</f>
        <v>493</v>
      </c>
      <c r="N35" s="73">
        <f t="shared" si="14"/>
        <v>410</v>
      </c>
      <c r="O35" s="170">
        <f t="shared" si="15"/>
        <v>535</v>
      </c>
      <c r="P35" s="234">
        <f t="shared" si="16"/>
        <v>125</v>
      </c>
      <c r="Q35" s="370">
        <f t="shared" si="17"/>
        <v>8.5192697768762704E-2</v>
      </c>
    </row>
    <row r="36" spans="1:17" x14ac:dyDescent="0.25">
      <c r="A36" s="117">
        <v>25</v>
      </c>
      <c r="B36" s="6" t="s">
        <v>26</v>
      </c>
      <c r="C36" s="13">
        <v>4828</v>
      </c>
      <c r="D36" s="97">
        <v>2000</v>
      </c>
      <c r="E36" s="174">
        <v>2000</v>
      </c>
      <c r="F36" s="175">
        <f t="shared" si="12"/>
        <v>-2828</v>
      </c>
      <c r="G36" s="350"/>
      <c r="H36" s="13">
        <v>0</v>
      </c>
      <c r="I36" s="13">
        <v>750</v>
      </c>
      <c r="J36" s="88">
        <v>2000</v>
      </c>
      <c r="K36" s="176">
        <f t="shared" si="13"/>
        <v>2000</v>
      </c>
      <c r="L36" s="333"/>
      <c r="M36" s="97">
        <f>SUM(C36+H36)</f>
        <v>4828</v>
      </c>
      <c r="N36" s="74">
        <f t="shared" si="14"/>
        <v>2750</v>
      </c>
      <c r="O36" s="177">
        <f t="shared" si="15"/>
        <v>4000</v>
      </c>
      <c r="P36" s="234">
        <f t="shared" si="16"/>
        <v>1250</v>
      </c>
      <c r="Q36" s="370">
        <f t="shared" si="17"/>
        <v>-0.17149958574979285</v>
      </c>
    </row>
    <row r="37" spans="1:17" s="40" customFormat="1" x14ac:dyDescent="0.25">
      <c r="A37" s="118">
        <v>26</v>
      </c>
      <c r="B37" s="179" t="s">
        <v>20</v>
      </c>
      <c r="C37" s="186">
        <f t="shared" ref="C37:M37" si="18">SUM(C32:C36)</f>
        <v>26434</v>
      </c>
      <c r="D37" s="214">
        <f t="shared" si="18"/>
        <v>27350</v>
      </c>
      <c r="E37" s="215">
        <f t="shared" si="18"/>
        <v>20350</v>
      </c>
      <c r="F37" s="182">
        <f t="shared" si="12"/>
        <v>-6084</v>
      </c>
      <c r="G37" s="348"/>
      <c r="H37" s="213">
        <f t="shared" si="18"/>
        <v>3719</v>
      </c>
      <c r="I37" s="186">
        <f t="shared" si="18"/>
        <v>7310</v>
      </c>
      <c r="J37" s="188">
        <f t="shared" si="18"/>
        <v>6585</v>
      </c>
      <c r="K37" s="189">
        <f t="shared" si="13"/>
        <v>2866</v>
      </c>
      <c r="L37" s="332"/>
      <c r="M37" s="180">
        <f t="shared" si="18"/>
        <v>30153</v>
      </c>
      <c r="N37" s="180">
        <f t="shared" si="14"/>
        <v>34660</v>
      </c>
      <c r="O37" s="187">
        <f t="shared" si="15"/>
        <v>26935</v>
      </c>
      <c r="P37" s="231">
        <f t="shared" si="16"/>
        <v>-7725</v>
      </c>
      <c r="Q37" s="370">
        <f t="shared" si="17"/>
        <v>-0.10672238251583588</v>
      </c>
    </row>
    <row r="38" spans="1:17" ht="16.5" thickBot="1" x14ac:dyDescent="0.3">
      <c r="B38" s="10"/>
      <c r="C38" s="18"/>
      <c r="D38" s="102"/>
      <c r="E38" s="54"/>
      <c r="F38" s="128"/>
      <c r="G38" s="128"/>
      <c r="H38" s="50"/>
      <c r="I38" s="107"/>
      <c r="J38" s="137"/>
      <c r="K38" s="141"/>
      <c r="L38" s="141"/>
      <c r="M38" s="50"/>
      <c r="N38" s="72"/>
    </row>
    <row r="39" spans="1:17" ht="16.5" thickTop="1" x14ac:dyDescent="0.25">
      <c r="B39" s="64" t="s">
        <v>27</v>
      </c>
      <c r="C39" s="17"/>
      <c r="D39" s="101"/>
      <c r="E39" s="37"/>
      <c r="F39" s="124"/>
      <c r="G39" s="124"/>
      <c r="H39" s="43"/>
      <c r="I39" s="107"/>
      <c r="J39" s="388"/>
      <c r="K39" s="388"/>
      <c r="L39" s="388"/>
      <c r="M39" s="388"/>
      <c r="N39" s="75"/>
    </row>
    <row r="40" spans="1:17" x14ac:dyDescent="0.25">
      <c r="A40" s="117">
        <v>27</v>
      </c>
      <c r="B40" s="27" t="s">
        <v>28</v>
      </c>
      <c r="C40" s="7">
        <v>30482</v>
      </c>
      <c r="D40" s="8">
        <v>39100</v>
      </c>
      <c r="E40" s="89">
        <v>46000</v>
      </c>
      <c r="F40" s="125">
        <f>SUM(E40-C40)</f>
        <v>15518</v>
      </c>
      <c r="G40" s="345"/>
      <c r="H40" s="19">
        <v>5379</v>
      </c>
      <c r="I40" s="29">
        <v>6900</v>
      </c>
      <c r="J40" s="81">
        <v>8000</v>
      </c>
      <c r="K40" s="166">
        <f>SUM(J40-H40)</f>
        <v>2621</v>
      </c>
      <c r="L40" s="331"/>
      <c r="M40" s="8">
        <f>SUM(C40+H40)</f>
        <v>35861</v>
      </c>
      <c r="N40" s="8">
        <f>SUM(D40,I40)</f>
        <v>46000</v>
      </c>
      <c r="O40" s="170">
        <f>SUM(E40+J40)</f>
        <v>54000</v>
      </c>
      <c r="P40" s="234">
        <f t="shared" ref="P40:P42" si="19">SUM(O40-N40)</f>
        <v>8000</v>
      </c>
      <c r="Q40" s="370">
        <f t="shared" ref="Q40:Q42" si="20">SUM(O40/M40)-1</f>
        <v>0.50581411561306155</v>
      </c>
    </row>
    <row r="41" spans="1:17" x14ac:dyDescent="0.25">
      <c r="A41" s="117">
        <v>28</v>
      </c>
      <c r="B41" s="6" t="s">
        <v>29</v>
      </c>
      <c r="C41" s="7">
        <v>0</v>
      </c>
      <c r="D41" s="8">
        <v>850</v>
      </c>
      <c r="E41" s="89">
        <v>850</v>
      </c>
      <c r="F41" s="125">
        <f>SUM(E41-C41)</f>
        <v>850</v>
      </c>
      <c r="G41" s="345"/>
      <c r="H41" s="19">
        <v>0</v>
      </c>
      <c r="I41" s="29">
        <v>150</v>
      </c>
      <c r="J41" s="81">
        <v>150</v>
      </c>
      <c r="K41" s="166">
        <f>SUM(J41-H41)</f>
        <v>150</v>
      </c>
      <c r="L41" s="331"/>
      <c r="M41" s="8">
        <f>SUM(C41+H41)</f>
        <v>0</v>
      </c>
      <c r="N41" s="8">
        <f>SUM(D41,I41)</f>
        <v>1000</v>
      </c>
      <c r="O41" s="170">
        <f>SUM(E41+J41)</f>
        <v>1000</v>
      </c>
      <c r="P41" s="234">
        <f t="shared" si="19"/>
        <v>0</v>
      </c>
      <c r="Q41" s="371">
        <v>100</v>
      </c>
    </row>
    <row r="42" spans="1:17" s="40" customFormat="1" x14ac:dyDescent="0.25">
      <c r="A42" s="118"/>
      <c r="B42" s="179" t="s">
        <v>20</v>
      </c>
      <c r="C42" s="211">
        <f>SUM(C40:C41)</f>
        <v>30482</v>
      </c>
      <c r="D42" s="211">
        <f>SUM(D40:D41)</f>
        <v>39950</v>
      </c>
      <c r="E42" s="212">
        <f>SUM(E40:E41)</f>
        <v>46850</v>
      </c>
      <c r="F42" s="182">
        <f>SUM(E42-C42)</f>
        <v>16368</v>
      </c>
      <c r="G42" s="348"/>
      <c r="H42" s="190">
        <f>SUM(H40:H41)</f>
        <v>5379</v>
      </c>
      <c r="I42" s="186">
        <f>SUM(I40:I41)</f>
        <v>7050</v>
      </c>
      <c r="J42" s="191">
        <f>SUM(J40:J41)</f>
        <v>8150</v>
      </c>
      <c r="K42" s="189">
        <f>SUM(J42-H42)</f>
        <v>2771</v>
      </c>
      <c r="L42" s="332"/>
      <c r="M42" s="180">
        <f>SUM(M40+M41)</f>
        <v>35861</v>
      </c>
      <c r="N42" s="180">
        <f>SUM(D42,I42)</f>
        <v>47000</v>
      </c>
      <c r="O42" s="187">
        <f>SUM(E42+J42)</f>
        <v>55000</v>
      </c>
      <c r="P42" s="231">
        <f t="shared" si="19"/>
        <v>8000</v>
      </c>
      <c r="Q42" s="370">
        <f t="shared" si="20"/>
        <v>0.53369956219848858</v>
      </c>
    </row>
    <row r="43" spans="1:17" s="40" customFormat="1" x14ac:dyDescent="0.25">
      <c r="A43" s="118"/>
      <c r="B43" s="179"/>
      <c r="C43" s="351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7" s="40" customFormat="1" x14ac:dyDescent="0.25">
      <c r="A44" s="118"/>
      <c r="B44" s="179"/>
      <c r="C44" s="351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7" s="40" customFormat="1" x14ac:dyDescent="0.25">
      <c r="A45" s="118"/>
      <c r="B45" s="179"/>
      <c r="C45" s="351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7" s="40" customFormat="1" x14ac:dyDescent="0.25">
      <c r="A46" s="118"/>
      <c r="B46" s="179"/>
      <c r="C46" s="351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7" s="40" customFormat="1" x14ac:dyDescent="0.25">
      <c r="A47" s="118"/>
      <c r="B47" s="179"/>
      <c r="C47" s="351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7" s="40" customFormat="1" x14ac:dyDescent="0.25">
      <c r="A48" s="118"/>
      <c r="B48" s="179"/>
      <c r="C48" s="351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9" x14ac:dyDescent="0.25">
      <c r="B49" s="10"/>
      <c r="C49" s="55"/>
      <c r="D49" s="55"/>
      <c r="E49" s="149"/>
      <c r="F49" s="128"/>
      <c r="G49" s="128"/>
      <c r="H49" s="138"/>
      <c r="I49" s="39"/>
      <c r="J49" s="150"/>
      <c r="K49" s="140"/>
      <c r="L49" s="140"/>
      <c r="M49" s="16"/>
      <c r="N49" s="72"/>
    </row>
    <row r="50" spans="1:19" x14ac:dyDescent="0.25">
      <c r="B50" s="10"/>
      <c r="C50" s="55"/>
      <c r="D50" s="55"/>
      <c r="E50" s="149"/>
      <c r="F50" s="128"/>
      <c r="G50" s="128"/>
      <c r="H50" s="138"/>
      <c r="I50" s="39"/>
      <c r="J50" s="150"/>
      <c r="K50" s="140"/>
      <c r="L50" s="140"/>
      <c r="M50" s="16"/>
      <c r="N50" s="72"/>
    </row>
    <row r="51" spans="1:19" x14ac:dyDescent="0.25">
      <c r="B51" s="368">
        <v>44561</v>
      </c>
      <c r="C51" s="35" t="s">
        <v>0</v>
      </c>
      <c r="D51" s="104"/>
      <c r="E51" s="45"/>
      <c r="F51" s="122"/>
      <c r="G51" s="122"/>
      <c r="H51" s="386" t="s">
        <v>1</v>
      </c>
      <c r="I51" s="386"/>
      <c r="J51" s="46"/>
      <c r="K51" s="139"/>
      <c r="L51" s="139"/>
      <c r="M51" s="387" t="s">
        <v>2</v>
      </c>
      <c r="N51" s="387"/>
    </row>
    <row r="52" spans="1:19" ht="33.75" thickBot="1" x14ac:dyDescent="0.45">
      <c r="B52" s="3" t="s">
        <v>76</v>
      </c>
      <c r="C52" s="4" t="s">
        <v>87</v>
      </c>
      <c r="D52" s="23" t="s">
        <v>86</v>
      </c>
      <c r="E52" s="220" t="s">
        <v>85</v>
      </c>
      <c r="F52" s="123" t="s">
        <v>92</v>
      </c>
      <c r="G52" s="330"/>
      <c r="H52" s="23" t="s">
        <v>87</v>
      </c>
      <c r="I52" s="242" t="s">
        <v>86</v>
      </c>
      <c r="J52" s="221" t="s">
        <v>85</v>
      </c>
      <c r="K52" s="123" t="s">
        <v>74</v>
      </c>
      <c r="L52" s="330"/>
      <c r="M52" s="23" t="s">
        <v>87</v>
      </c>
      <c r="N52" s="23" t="s">
        <v>113</v>
      </c>
      <c r="O52" s="220" t="s">
        <v>81</v>
      </c>
      <c r="P52" s="232" t="s">
        <v>74</v>
      </c>
      <c r="Q52" s="369" t="s">
        <v>118</v>
      </c>
    </row>
    <row r="53" spans="1:19" ht="16.5" thickTop="1" x14ac:dyDescent="0.25">
      <c r="B53" s="64" t="s">
        <v>30</v>
      </c>
      <c r="C53" s="9"/>
      <c r="D53" s="99"/>
      <c r="E53" s="37"/>
      <c r="F53" s="124"/>
      <c r="G53" s="124"/>
      <c r="H53" s="20"/>
      <c r="I53" s="107"/>
      <c r="J53" s="388"/>
      <c r="K53" s="388"/>
      <c r="L53" s="388"/>
      <c r="M53" s="388"/>
      <c r="N53" s="16"/>
    </row>
    <row r="54" spans="1:19" x14ac:dyDescent="0.25">
      <c r="A54" s="117">
        <v>29</v>
      </c>
      <c r="B54" s="6" t="s">
        <v>31</v>
      </c>
      <c r="C54" s="7">
        <v>31665</v>
      </c>
      <c r="D54" s="73">
        <v>30545</v>
      </c>
      <c r="E54" s="90">
        <v>31000</v>
      </c>
      <c r="F54" s="125">
        <f t="shared" ref="F54:F60" si="21">SUM(E54-C54)</f>
        <v>-665</v>
      </c>
      <c r="G54" s="345"/>
      <c r="H54" s="19">
        <v>0</v>
      </c>
      <c r="I54" s="105"/>
      <c r="J54" s="48"/>
      <c r="K54" s="166">
        <f t="shared" ref="K54:K58" si="22">SUM(J54-I54)</f>
        <v>0</v>
      </c>
      <c r="L54" s="331"/>
      <c r="M54" s="8">
        <f t="shared" ref="M54:M59" si="23">SUM(C54+H54)</f>
        <v>31665</v>
      </c>
      <c r="N54" s="73">
        <f>SUM(D54,I54)</f>
        <v>30545</v>
      </c>
      <c r="O54" s="170">
        <f t="shared" ref="O54:O60" si="24">SUM(E54+J54)</f>
        <v>31000</v>
      </c>
      <c r="P54" s="234">
        <f t="shared" ref="P54:P60" si="25">SUM(O54-M54)</f>
        <v>-665</v>
      </c>
      <c r="Q54" s="370">
        <f>SUM(O54/M54)-1</f>
        <v>-2.1001105321332703E-2</v>
      </c>
    </row>
    <row r="55" spans="1:19" x14ac:dyDescent="0.25">
      <c r="A55" s="117">
        <v>30</v>
      </c>
      <c r="B55" s="6" t="s">
        <v>32</v>
      </c>
      <c r="C55" s="7"/>
      <c r="D55" s="73"/>
      <c r="E55" s="91">
        <v>0</v>
      </c>
      <c r="F55" s="125">
        <f t="shared" si="21"/>
        <v>0</v>
      </c>
      <c r="G55" s="345"/>
      <c r="H55" s="19">
        <v>0</v>
      </c>
      <c r="I55" s="7">
        <v>0</v>
      </c>
      <c r="J55" s="93">
        <v>0</v>
      </c>
      <c r="K55" s="166">
        <f t="shared" si="22"/>
        <v>0</v>
      </c>
      <c r="L55" s="331"/>
      <c r="M55" s="8">
        <f t="shared" si="23"/>
        <v>0</v>
      </c>
      <c r="N55" s="73">
        <f>SUM(D55,I55)</f>
        <v>0</v>
      </c>
      <c r="O55" s="170">
        <f t="shared" si="24"/>
        <v>0</v>
      </c>
      <c r="P55" s="234">
        <f t="shared" si="25"/>
        <v>0</v>
      </c>
      <c r="Q55" s="370">
        <v>0</v>
      </c>
      <c r="S55" s="165"/>
    </row>
    <row r="56" spans="1:19" x14ac:dyDescent="0.25">
      <c r="A56" s="117">
        <v>31</v>
      </c>
      <c r="B56" s="6" t="s">
        <v>33</v>
      </c>
      <c r="C56" s="7">
        <v>26754</v>
      </c>
      <c r="D56" s="73">
        <v>25977</v>
      </c>
      <c r="E56" s="90">
        <v>26850</v>
      </c>
      <c r="F56" s="125">
        <f t="shared" si="21"/>
        <v>96</v>
      </c>
      <c r="G56" s="345"/>
      <c r="H56" s="19">
        <v>0</v>
      </c>
      <c r="I56" s="7"/>
      <c r="J56" s="48"/>
      <c r="K56" s="166">
        <f t="shared" si="22"/>
        <v>0</v>
      </c>
      <c r="L56" s="331"/>
      <c r="M56" s="8">
        <f t="shared" si="23"/>
        <v>26754</v>
      </c>
      <c r="N56" s="73">
        <f>SUM(D56,I56)</f>
        <v>25977</v>
      </c>
      <c r="O56" s="170">
        <f t="shared" si="24"/>
        <v>26850</v>
      </c>
      <c r="P56" s="234">
        <f t="shared" si="25"/>
        <v>96</v>
      </c>
      <c r="Q56" s="370">
        <f t="shared" ref="Q56:Q60" si="26">SUM(O56/M56)-1</f>
        <v>3.5882484862077568E-3</v>
      </c>
    </row>
    <row r="57" spans="1:19" x14ac:dyDescent="0.25">
      <c r="A57" s="117">
        <v>32</v>
      </c>
      <c r="B57" s="6" t="s">
        <v>71</v>
      </c>
      <c r="C57" s="13">
        <v>20497</v>
      </c>
      <c r="D57" s="74">
        <v>7300</v>
      </c>
      <c r="E57" s="94">
        <v>21000</v>
      </c>
      <c r="F57" s="125">
        <f t="shared" si="21"/>
        <v>503</v>
      </c>
      <c r="G57" s="350"/>
      <c r="H57" s="21"/>
      <c r="I57" s="13"/>
      <c r="J57" s="88"/>
      <c r="K57" s="166">
        <f t="shared" si="22"/>
        <v>0</v>
      </c>
      <c r="L57" s="331"/>
      <c r="M57" s="8">
        <f t="shared" si="23"/>
        <v>20497</v>
      </c>
      <c r="N57" s="73">
        <f>SUM(D57,I57)</f>
        <v>7300</v>
      </c>
      <c r="O57" s="170">
        <f t="shared" si="24"/>
        <v>21000</v>
      </c>
      <c r="P57" s="234">
        <f t="shared" si="25"/>
        <v>503</v>
      </c>
      <c r="Q57" s="370">
        <f t="shared" si="26"/>
        <v>2.4540176611211439E-2</v>
      </c>
    </row>
    <row r="58" spans="1:19" x14ac:dyDescent="0.25">
      <c r="A58" s="117">
        <v>33</v>
      </c>
      <c r="B58" s="6" t="s">
        <v>68</v>
      </c>
      <c r="C58" s="13">
        <v>44600</v>
      </c>
      <c r="D58" s="74">
        <v>10143</v>
      </c>
      <c r="E58" s="95">
        <v>50000</v>
      </c>
      <c r="F58" s="125">
        <f t="shared" si="21"/>
        <v>5400</v>
      </c>
      <c r="G58" s="350"/>
      <c r="H58" s="21">
        <v>0</v>
      </c>
      <c r="I58" s="13">
        <v>0</v>
      </c>
      <c r="J58" s="49"/>
      <c r="K58" s="166">
        <f t="shared" si="22"/>
        <v>0</v>
      </c>
      <c r="L58" s="331"/>
      <c r="M58" s="8">
        <f t="shared" si="23"/>
        <v>44600</v>
      </c>
      <c r="N58" s="73"/>
      <c r="O58" s="170">
        <f t="shared" si="24"/>
        <v>50000</v>
      </c>
      <c r="P58" s="234">
        <f t="shared" si="25"/>
        <v>5400</v>
      </c>
      <c r="Q58" s="370">
        <f t="shared" si="26"/>
        <v>0.12107623318385641</v>
      </c>
    </row>
    <row r="59" spans="1:19" x14ac:dyDescent="0.25">
      <c r="A59" s="117">
        <v>34</v>
      </c>
      <c r="B59" s="22" t="s">
        <v>34</v>
      </c>
      <c r="C59" s="7">
        <v>0</v>
      </c>
      <c r="D59" s="8"/>
      <c r="E59" s="91">
        <v>0</v>
      </c>
      <c r="F59" s="125">
        <f t="shared" si="21"/>
        <v>0</v>
      </c>
      <c r="G59" s="345"/>
      <c r="H59" s="19">
        <v>5615</v>
      </c>
      <c r="I59" s="7">
        <v>12485</v>
      </c>
      <c r="J59" s="87">
        <v>13000</v>
      </c>
      <c r="K59" s="166">
        <f>SUM(J59-H59)</f>
        <v>7385</v>
      </c>
      <c r="L59" s="331"/>
      <c r="M59" s="8">
        <f t="shared" si="23"/>
        <v>5615</v>
      </c>
      <c r="N59" s="73"/>
      <c r="O59" s="170">
        <f t="shared" si="24"/>
        <v>13000</v>
      </c>
      <c r="P59" s="234">
        <f t="shared" si="25"/>
        <v>7385</v>
      </c>
      <c r="Q59" s="370">
        <f t="shared" si="26"/>
        <v>1.3152270703472841</v>
      </c>
    </row>
    <row r="60" spans="1:19" s="40" customFormat="1" x14ac:dyDescent="0.25">
      <c r="A60" s="118">
        <v>35</v>
      </c>
      <c r="B60" s="179" t="s">
        <v>20</v>
      </c>
      <c r="C60" s="180">
        <f t="shared" ref="C60:M60" si="27">SUM(C54:C59)</f>
        <v>123516</v>
      </c>
      <c r="D60" s="180">
        <f t="shared" si="27"/>
        <v>73965</v>
      </c>
      <c r="E60" s="181">
        <f t="shared" si="27"/>
        <v>128850</v>
      </c>
      <c r="F60" s="182">
        <f t="shared" si="21"/>
        <v>5334</v>
      </c>
      <c r="G60" s="348"/>
      <c r="H60" s="190">
        <f t="shared" si="27"/>
        <v>5615</v>
      </c>
      <c r="I60" s="186">
        <f t="shared" si="27"/>
        <v>12485</v>
      </c>
      <c r="J60" s="191">
        <f t="shared" si="27"/>
        <v>13000</v>
      </c>
      <c r="K60" s="189">
        <f>SUM(J60-H60)</f>
        <v>7385</v>
      </c>
      <c r="L60" s="332"/>
      <c r="M60" s="180">
        <f t="shared" si="27"/>
        <v>129131</v>
      </c>
      <c r="N60" s="180">
        <f>SUM(D60,I60)</f>
        <v>86450</v>
      </c>
      <c r="O60" s="187">
        <f t="shared" si="24"/>
        <v>141850</v>
      </c>
      <c r="P60" s="231">
        <f t="shared" si="25"/>
        <v>12719</v>
      </c>
      <c r="Q60" s="370">
        <f t="shared" si="26"/>
        <v>9.8496875266202544E-2</v>
      </c>
    </row>
    <row r="61" spans="1:19" s="40" customFormat="1" ht="16.5" thickBot="1" x14ac:dyDescent="0.3">
      <c r="A61" s="118"/>
      <c r="B61" s="179"/>
      <c r="C61" s="70"/>
      <c r="D61" s="70"/>
      <c r="E61" s="305"/>
      <c r="F61" s="126"/>
      <c r="G61" s="126"/>
      <c r="H61" s="200"/>
      <c r="I61" s="69"/>
      <c r="J61"/>
      <c r="K61"/>
      <c r="L61"/>
      <c r="M61"/>
      <c r="N61"/>
      <c r="O61"/>
      <c r="P61"/>
    </row>
    <row r="62" spans="1:19" ht="16.5" thickBot="1" x14ac:dyDescent="0.3">
      <c r="B62" s="66" t="s">
        <v>35</v>
      </c>
      <c r="C62" s="17"/>
      <c r="D62" s="103"/>
      <c r="E62" s="37"/>
      <c r="F62" s="124"/>
      <c r="G62" s="124"/>
      <c r="H62" s="17"/>
      <c r="I62" s="243"/>
      <c r="J62"/>
      <c r="K62"/>
      <c r="L62"/>
      <c r="M62"/>
      <c r="N62"/>
      <c r="O62"/>
      <c r="P62"/>
    </row>
    <row r="63" spans="1:19" x14ac:dyDescent="0.25">
      <c r="A63" s="117">
        <v>36</v>
      </c>
      <c r="B63" s="36" t="s">
        <v>31</v>
      </c>
      <c r="C63" s="7">
        <v>2013</v>
      </c>
      <c r="D63" s="8">
        <v>3133</v>
      </c>
      <c r="E63" s="84">
        <v>2000</v>
      </c>
      <c r="F63" s="125">
        <f>SUM(E63-C63)</f>
        <v>-13</v>
      </c>
      <c r="G63" s="345"/>
      <c r="H63" s="7">
        <v>0</v>
      </c>
      <c r="I63" s="105"/>
      <c r="J63" s="47"/>
      <c r="K63" s="166">
        <f t="shared" ref="K63:K67" si="28">SUM(J63-I63)</f>
        <v>0</v>
      </c>
      <c r="L63" s="331"/>
      <c r="M63" s="8">
        <f>SUM(C63+H63)</f>
        <v>2013</v>
      </c>
      <c r="N63" s="73">
        <f t="shared" ref="N63:N69" si="29">SUM(D63,I63)</f>
        <v>3133</v>
      </c>
      <c r="O63" s="170">
        <f t="shared" ref="O63:O69" si="30">SUM(E63+J63)</f>
        <v>2000</v>
      </c>
      <c r="P63" s="234">
        <f t="shared" ref="P63:P69" si="31">SUM(O63-M63)</f>
        <v>-13</v>
      </c>
      <c r="Q63" s="370">
        <f t="shared" ref="Q63:Q97" si="32">SUM(O63/M63)-1</f>
        <v>-6.4580228514654614E-3</v>
      </c>
    </row>
    <row r="64" spans="1:19" x14ac:dyDescent="0.25">
      <c r="A64" s="117">
        <v>37</v>
      </c>
      <c r="B64" s="24" t="s">
        <v>32</v>
      </c>
      <c r="C64" s="7">
        <v>0</v>
      </c>
      <c r="D64" s="8">
        <v>0</v>
      </c>
      <c r="E64" s="92">
        <v>0</v>
      </c>
      <c r="F64" s="125">
        <f>SUM(E64-C64)</f>
        <v>0</v>
      </c>
      <c r="G64" s="345"/>
      <c r="H64" s="7">
        <v>0</v>
      </c>
      <c r="I64" s="7">
        <v>0</v>
      </c>
      <c r="J64" s="92">
        <v>0</v>
      </c>
      <c r="K64" s="166">
        <f t="shared" si="28"/>
        <v>0</v>
      </c>
      <c r="L64" s="331"/>
      <c r="M64" s="8">
        <v>0</v>
      </c>
      <c r="N64" s="73">
        <f t="shared" si="29"/>
        <v>0</v>
      </c>
      <c r="O64" s="170">
        <f t="shared" si="30"/>
        <v>0</v>
      </c>
      <c r="P64" s="234">
        <f t="shared" si="31"/>
        <v>0</v>
      </c>
      <c r="Q64" s="370">
        <v>0</v>
      </c>
    </row>
    <row r="65" spans="1:17" x14ac:dyDescent="0.25">
      <c r="A65" s="117">
        <v>38</v>
      </c>
      <c r="B65" s="24" t="s">
        <v>33</v>
      </c>
      <c r="C65" s="7">
        <v>2472</v>
      </c>
      <c r="D65" s="8">
        <v>3249</v>
      </c>
      <c r="E65" s="84">
        <v>2400</v>
      </c>
      <c r="F65" s="125">
        <f>SUM(E65-C65)</f>
        <v>-72</v>
      </c>
      <c r="G65" s="345"/>
      <c r="H65" s="7">
        <v>0</v>
      </c>
      <c r="I65" s="7"/>
      <c r="J65" s="47"/>
      <c r="K65" s="166">
        <f t="shared" si="28"/>
        <v>0</v>
      </c>
      <c r="L65" s="331"/>
      <c r="M65" s="8">
        <f>SUM(C65+H65)</f>
        <v>2472</v>
      </c>
      <c r="N65" s="73">
        <f t="shared" si="29"/>
        <v>3249</v>
      </c>
      <c r="O65" s="170">
        <f t="shared" si="30"/>
        <v>2400</v>
      </c>
      <c r="P65" s="234">
        <f t="shared" si="31"/>
        <v>-72</v>
      </c>
      <c r="Q65" s="370">
        <f t="shared" si="32"/>
        <v>-2.9126213592232997E-2</v>
      </c>
    </row>
    <row r="66" spans="1:17" x14ac:dyDescent="0.25">
      <c r="A66" s="117">
        <v>39</v>
      </c>
      <c r="B66" s="24" t="s">
        <v>72</v>
      </c>
      <c r="C66" s="7">
        <v>2503</v>
      </c>
      <c r="D66" s="8">
        <v>4200</v>
      </c>
      <c r="E66" s="84">
        <v>2000</v>
      </c>
      <c r="F66" s="125">
        <f>SUM(E66-C66)</f>
        <v>-503</v>
      </c>
      <c r="G66" s="345"/>
      <c r="H66" s="7"/>
      <c r="I66" s="7"/>
      <c r="J66" s="47"/>
      <c r="K66" s="166">
        <f t="shared" si="28"/>
        <v>0</v>
      </c>
      <c r="L66" s="331"/>
      <c r="M66" s="8">
        <f>SUM(C66+H66)</f>
        <v>2503</v>
      </c>
      <c r="N66" s="73">
        <f t="shared" si="29"/>
        <v>4200</v>
      </c>
      <c r="O66" s="170">
        <f t="shared" si="30"/>
        <v>2000</v>
      </c>
      <c r="P66" s="234">
        <f t="shared" si="31"/>
        <v>-503</v>
      </c>
      <c r="Q66" s="370">
        <f t="shared" si="32"/>
        <v>-0.20095884938074315</v>
      </c>
    </row>
    <row r="67" spans="1:17" x14ac:dyDescent="0.25">
      <c r="A67" s="117">
        <v>40</v>
      </c>
      <c r="B67" s="24" t="s">
        <v>68</v>
      </c>
      <c r="C67" s="7">
        <v>32029</v>
      </c>
      <c r="D67" s="8">
        <v>7345</v>
      </c>
      <c r="E67" s="84">
        <v>29490</v>
      </c>
      <c r="F67" s="125">
        <f>SUM(E67-C67)</f>
        <v>-2539</v>
      </c>
      <c r="G67" s="345"/>
      <c r="H67" s="7">
        <v>0</v>
      </c>
      <c r="I67" s="7"/>
      <c r="J67" s="47"/>
      <c r="K67" s="166">
        <f t="shared" si="28"/>
        <v>0</v>
      </c>
      <c r="L67" s="331"/>
      <c r="M67" s="8">
        <f>SUM(C67+H67)</f>
        <v>32029</v>
      </c>
      <c r="N67" s="73">
        <f t="shared" si="29"/>
        <v>7345</v>
      </c>
      <c r="O67" s="170">
        <f t="shared" si="30"/>
        <v>29490</v>
      </c>
      <c r="P67" s="234">
        <f t="shared" si="31"/>
        <v>-2539</v>
      </c>
      <c r="Q67" s="370">
        <f t="shared" si="32"/>
        <v>-7.9271909831715059E-2</v>
      </c>
    </row>
    <row r="68" spans="1:17" x14ac:dyDescent="0.25">
      <c r="A68" s="117">
        <v>41</v>
      </c>
      <c r="B68" s="41" t="s">
        <v>66</v>
      </c>
      <c r="C68" s="7"/>
      <c r="D68" s="8"/>
      <c r="E68" s="84">
        <v>0</v>
      </c>
      <c r="F68" s="125">
        <f>SUM(E68-D68)</f>
        <v>0</v>
      </c>
      <c r="G68" s="345"/>
      <c r="H68" s="7">
        <v>6846</v>
      </c>
      <c r="I68" s="7">
        <v>4715</v>
      </c>
      <c r="J68" s="84">
        <v>5500</v>
      </c>
      <c r="K68" s="166">
        <f>SUM(J68-H68)</f>
        <v>-1346</v>
      </c>
      <c r="L68" s="331"/>
      <c r="M68" s="8">
        <f>SUM(C68+H68)</f>
        <v>6846</v>
      </c>
      <c r="N68" s="73">
        <f t="shared" si="29"/>
        <v>4715</v>
      </c>
      <c r="O68" s="170">
        <f t="shared" si="30"/>
        <v>5500</v>
      </c>
      <c r="P68" s="234">
        <f t="shared" si="31"/>
        <v>-1346</v>
      </c>
      <c r="Q68" s="370">
        <f t="shared" si="32"/>
        <v>-0.1966111598013438</v>
      </c>
    </row>
    <row r="69" spans="1:17" s="40" customFormat="1" x14ac:dyDescent="0.25">
      <c r="A69" s="118">
        <v>42</v>
      </c>
      <c r="B69" s="179" t="s">
        <v>20</v>
      </c>
      <c r="C69" s="186">
        <f t="shared" ref="C69:J69" si="33">SUM(C63:C68)</f>
        <v>39017</v>
      </c>
      <c r="D69" s="180">
        <f t="shared" si="33"/>
        <v>17927</v>
      </c>
      <c r="E69" s="188">
        <f t="shared" si="33"/>
        <v>35890</v>
      </c>
      <c r="F69" s="182">
        <f>SUM(E69-C69)</f>
        <v>-3127</v>
      </c>
      <c r="G69" s="348"/>
      <c r="H69" s="190">
        <f t="shared" si="33"/>
        <v>6846</v>
      </c>
      <c r="I69" s="186">
        <f t="shared" si="33"/>
        <v>4715</v>
      </c>
      <c r="J69" s="191">
        <f t="shared" si="33"/>
        <v>5500</v>
      </c>
      <c r="K69" s="189">
        <f>SUM(J69-H69)</f>
        <v>-1346</v>
      </c>
      <c r="L69" s="332"/>
      <c r="M69" s="180">
        <f>SUM(C69+H69)</f>
        <v>45863</v>
      </c>
      <c r="N69" s="180">
        <f t="shared" si="29"/>
        <v>22642</v>
      </c>
      <c r="O69" s="187">
        <f t="shared" si="30"/>
        <v>41390</v>
      </c>
      <c r="P69" s="231">
        <f t="shared" si="31"/>
        <v>-4473</v>
      </c>
      <c r="Q69" s="370">
        <f t="shared" si="32"/>
        <v>-9.7529599023177704E-2</v>
      </c>
    </row>
    <row r="70" spans="1:17" s="40" customFormat="1" ht="16.5" thickBot="1" x14ac:dyDescent="0.3">
      <c r="A70" s="118"/>
      <c r="B70" s="179"/>
      <c r="C70" s="192"/>
      <c r="D70" s="193"/>
      <c r="E70" s="306"/>
      <c r="F70" s="307"/>
      <c r="G70" s="316"/>
      <c r="H70" s="308"/>
      <c r="I70" s="309"/>
      <c r="J70" s="310"/>
      <c r="K70" s="311"/>
      <c r="L70" s="312"/>
      <c r="M70" s="313"/>
      <c r="N70" s="314"/>
      <c r="O70" s="315"/>
      <c r="P70" s="164"/>
    </row>
    <row r="71" spans="1:17" s="40" customFormat="1" ht="17.25" thickTop="1" thickBot="1" x14ac:dyDescent="0.3">
      <c r="A71" s="118">
        <v>43</v>
      </c>
      <c r="B71" s="64" t="s">
        <v>78</v>
      </c>
      <c r="C71" s="194">
        <v>619</v>
      </c>
      <c r="D71" s="180">
        <v>1900</v>
      </c>
      <c r="E71" s="195">
        <v>1200</v>
      </c>
      <c r="F71" s="182">
        <f>SUM(E71-C71)</f>
        <v>581</v>
      </c>
      <c r="G71" s="348"/>
      <c r="H71" s="196">
        <v>424</v>
      </c>
      <c r="I71" s="246">
        <v>200</v>
      </c>
      <c r="J71" s="195">
        <v>100</v>
      </c>
      <c r="K71" s="189">
        <f>SUM(J71-H71)</f>
        <v>-324</v>
      </c>
      <c r="L71" s="332"/>
      <c r="M71" s="8">
        <f t="shared" ref="M71:M73" si="34">SUM(C71+H71)</f>
        <v>1043</v>
      </c>
      <c r="N71" s="197">
        <f>SUM(D71,I71)</f>
        <v>2100</v>
      </c>
      <c r="O71" s="187">
        <f>SUM(E71+J71)</f>
        <v>1300</v>
      </c>
      <c r="P71" s="231">
        <f>SUM(O71-M71)</f>
        <v>257</v>
      </c>
      <c r="Q71" s="370">
        <f t="shared" si="32"/>
        <v>0.24640460210930004</v>
      </c>
    </row>
    <row r="72" spans="1:17" s="40" customFormat="1" ht="16.5" thickBot="1" x14ac:dyDescent="0.3">
      <c r="A72" s="118">
        <v>44</v>
      </c>
      <c r="B72" s="67" t="s">
        <v>79</v>
      </c>
      <c r="C72" s="194">
        <v>921</v>
      </c>
      <c r="D72" s="180">
        <v>1000</v>
      </c>
      <c r="E72" s="195">
        <v>1000</v>
      </c>
      <c r="F72" s="182">
        <f>SUM(E72-C72)</f>
        <v>79</v>
      </c>
      <c r="G72" s="348"/>
      <c r="H72" s="196">
        <v>0</v>
      </c>
      <c r="I72" s="247"/>
      <c r="J72" s="195">
        <v>100</v>
      </c>
      <c r="K72" s="189">
        <f>SUM(J72-H72)</f>
        <v>100</v>
      </c>
      <c r="L72" s="332"/>
      <c r="M72" s="8">
        <f t="shared" si="34"/>
        <v>921</v>
      </c>
      <c r="N72" s="197">
        <f>SUM(D72,I72)</f>
        <v>1000</v>
      </c>
      <c r="O72" s="187">
        <f>SUM(E72+J72)</f>
        <v>1100</v>
      </c>
      <c r="P72" s="231">
        <f>SUM(O72-M72)</f>
        <v>179</v>
      </c>
      <c r="Q72" s="370">
        <f t="shared" si="32"/>
        <v>0.19435396308360486</v>
      </c>
    </row>
    <row r="73" spans="1:17" ht="16.5" thickBot="1" x14ac:dyDescent="0.3">
      <c r="A73" s="117">
        <v>45</v>
      </c>
      <c r="B73" s="237" t="s">
        <v>90</v>
      </c>
      <c r="C73" s="12">
        <v>0</v>
      </c>
      <c r="D73" s="8">
        <v>0</v>
      </c>
      <c r="E73" s="188">
        <v>750</v>
      </c>
      <c r="F73" s="182">
        <f>SUM(E73-C73)</f>
        <v>750</v>
      </c>
      <c r="G73" s="348"/>
      <c r="H73" s="236">
        <v>317</v>
      </c>
      <c r="I73" s="248">
        <v>100</v>
      </c>
      <c r="J73" s="188">
        <v>350</v>
      </c>
      <c r="K73" s="189">
        <f>SUM(J73-H73)</f>
        <v>33</v>
      </c>
      <c r="L73" s="332"/>
      <c r="M73" s="8">
        <f t="shared" si="34"/>
        <v>317</v>
      </c>
      <c r="N73" s="197">
        <f>SUM(D73,I73)</f>
        <v>100</v>
      </c>
      <c r="O73" s="187">
        <f>SUM(E73+J73)</f>
        <v>1100</v>
      </c>
      <c r="P73" s="231">
        <f>SUM(O73-M73)</f>
        <v>783</v>
      </c>
      <c r="Q73" s="370">
        <f t="shared" si="32"/>
        <v>2.4700315457413251</v>
      </c>
    </row>
    <row r="74" spans="1:17" ht="16.5" thickBot="1" x14ac:dyDescent="0.3">
      <c r="B74" s="67" t="s">
        <v>36</v>
      </c>
      <c r="C74" s="9"/>
      <c r="D74" s="99"/>
      <c r="E74" s="37"/>
      <c r="F74" s="124"/>
      <c r="G74" s="124"/>
      <c r="H74" s="17"/>
      <c r="I74" s="249"/>
      <c r="J74" s="384"/>
      <c r="K74" s="384"/>
      <c r="L74" s="384"/>
      <c r="M74" s="384"/>
      <c r="N74" s="16"/>
    </row>
    <row r="75" spans="1:17" x14ac:dyDescent="0.25">
      <c r="A75" s="117">
        <v>46</v>
      </c>
      <c r="B75" s="26" t="s">
        <v>37</v>
      </c>
      <c r="C75" s="7">
        <v>99202</v>
      </c>
      <c r="D75" s="8">
        <v>99000</v>
      </c>
      <c r="E75" s="84">
        <v>104000</v>
      </c>
      <c r="F75" s="125">
        <f t="shared" ref="F75:F80" si="35">SUM(E75-C75)</f>
        <v>4798</v>
      </c>
      <c r="G75" s="345"/>
      <c r="H75" s="27">
        <v>240</v>
      </c>
      <c r="I75" s="250">
        <v>0</v>
      </c>
      <c r="J75" s="361">
        <v>500</v>
      </c>
      <c r="K75" s="166">
        <f>SUM(J75-H75)</f>
        <v>260</v>
      </c>
      <c r="L75" s="331"/>
      <c r="M75" s="8">
        <f t="shared" ref="M75:M80" si="36">SUM(C75+H75)</f>
        <v>99442</v>
      </c>
      <c r="N75" s="73">
        <f t="shared" ref="N75:N80" si="37">SUM(D75,I75)</f>
        <v>99000</v>
      </c>
      <c r="O75" s="170">
        <f t="shared" ref="O75:O80" si="38">SUM(E75+J75)</f>
        <v>104500</v>
      </c>
      <c r="P75" s="234">
        <f t="shared" ref="P75:P80" si="39">SUM(O75-M75)</f>
        <v>5058</v>
      </c>
      <c r="Q75" s="370">
        <f t="shared" si="32"/>
        <v>5.086382011624857E-2</v>
      </c>
    </row>
    <row r="76" spans="1:17" x14ac:dyDescent="0.25">
      <c r="A76" s="117">
        <v>47</v>
      </c>
      <c r="B76" s="6" t="s">
        <v>6</v>
      </c>
      <c r="C76" s="7">
        <v>3500</v>
      </c>
      <c r="D76" s="8">
        <v>3500</v>
      </c>
      <c r="E76" s="84">
        <v>3500</v>
      </c>
      <c r="F76" s="125">
        <f t="shared" si="35"/>
        <v>0</v>
      </c>
      <c r="G76" s="345"/>
      <c r="H76" s="27">
        <v>0</v>
      </c>
      <c r="I76" s="250">
        <v>0</v>
      </c>
      <c r="J76" s="361"/>
      <c r="K76" s="166">
        <f t="shared" ref="K76:K79" si="40">SUM(J76-I76)</f>
        <v>0</v>
      </c>
      <c r="L76" s="331"/>
      <c r="M76" s="8">
        <f t="shared" si="36"/>
        <v>3500</v>
      </c>
      <c r="N76" s="73">
        <f t="shared" si="37"/>
        <v>3500</v>
      </c>
      <c r="O76" s="170">
        <f t="shared" si="38"/>
        <v>3500</v>
      </c>
      <c r="P76" s="234">
        <f t="shared" si="39"/>
        <v>0</v>
      </c>
      <c r="Q76" s="370">
        <f t="shared" si="32"/>
        <v>0</v>
      </c>
    </row>
    <row r="77" spans="1:17" x14ac:dyDescent="0.25">
      <c r="A77" s="117">
        <v>48</v>
      </c>
      <c r="B77" s="6" t="s">
        <v>38</v>
      </c>
      <c r="C77" s="7">
        <v>19455</v>
      </c>
      <c r="D77" s="8">
        <v>18000</v>
      </c>
      <c r="E77" s="84">
        <v>25000</v>
      </c>
      <c r="F77" s="125">
        <f t="shared" si="35"/>
        <v>5545</v>
      </c>
      <c r="G77" s="345"/>
      <c r="H77" s="27">
        <v>0</v>
      </c>
      <c r="I77" s="250">
        <v>0</v>
      </c>
      <c r="J77" s="361"/>
      <c r="K77" s="166">
        <f t="shared" si="40"/>
        <v>0</v>
      </c>
      <c r="L77" s="331"/>
      <c r="M77" s="8">
        <f t="shared" si="36"/>
        <v>19455</v>
      </c>
      <c r="N77" s="73">
        <f t="shared" si="37"/>
        <v>18000</v>
      </c>
      <c r="O77" s="170">
        <f t="shared" si="38"/>
        <v>25000</v>
      </c>
      <c r="P77" s="234">
        <f t="shared" si="39"/>
        <v>5545</v>
      </c>
      <c r="Q77" s="370">
        <f t="shared" si="32"/>
        <v>0.28501670521716793</v>
      </c>
    </row>
    <row r="78" spans="1:17" x14ac:dyDescent="0.25">
      <c r="A78" s="117">
        <v>49</v>
      </c>
      <c r="B78" s="6" t="s">
        <v>39</v>
      </c>
      <c r="C78" s="7">
        <v>2600</v>
      </c>
      <c r="D78" s="8">
        <v>3000</v>
      </c>
      <c r="E78" s="84">
        <v>3000</v>
      </c>
      <c r="F78" s="125">
        <f t="shared" si="35"/>
        <v>400</v>
      </c>
      <c r="G78" s="345"/>
      <c r="H78" s="27">
        <v>0</v>
      </c>
      <c r="I78" s="250">
        <v>0</v>
      </c>
      <c r="J78" s="361"/>
      <c r="K78" s="166">
        <f t="shared" si="40"/>
        <v>0</v>
      </c>
      <c r="L78" s="331"/>
      <c r="M78" s="8">
        <f t="shared" si="36"/>
        <v>2600</v>
      </c>
      <c r="N78" s="73">
        <f t="shared" si="37"/>
        <v>3000</v>
      </c>
      <c r="O78" s="170">
        <f t="shared" si="38"/>
        <v>3000</v>
      </c>
      <c r="P78" s="234">
        <f t="shared" si="39"/>
        <v>400</v>
      </c>
      <c r="Q78" s="370">
        <f t="shared" si="32"/>
        <v>0.15384615384615374</v>
      </c>
    </row>
    <row r="79" spans="1:17" x14ac:dyDescent="0.25">
      <c r="A79" s="117">
        <v>50</v>
      </c>
      <c r="B79" s="6" t="s">
        <v>40</v>
      </c>
      <c r="C79" s="7">
        <v>11115</v>
      </c>
      <c r="D79" s="8">
        <v>13750</v>
      </c>
      <c r="E79" s="84">
        <v>15000</v>
      </c>
      <c r="F79" s="125">
        <f t="shared" si="35"/>
        <v>3885</v>
      </c>
      <c r="G79" s="345"/>
      <c r="H79" s="27">
        <v>0</v>
      </c>
      <c r="I79" s="250">
        <v>0</v>
      </c>
      <c r="J79" s="361"/>
      <c r="K79" s="166">
        <f t="shared" si="40"/>
        <v>0</v>
      </c>
      <c r="L79" s="331"/>
      <c r="M79" s="8">
        <f t="shared" si="36"/>
        <v>11115</v>
      </c>
      <c r="N79" s="73">
        <f t="shared" si="37"/>
        <v>13750</v>
      </c>
      <c r="O79" s="170">
        <f t="shared" si="38"/>
        <v>15000</v>
      </c>
      <c r="P79" s="234">
        <f t="shared" si="39"/>
        <v>3885</v>
      </c>
      <c r="Q79" s="370">
        <f t="shared" si="32"/>
        <v>0.34952766531713908</v>
      </c>
    </row>
    <row r="80" spans="1:17" s="40" customFormat="1" ht="16.5" thickBot="1" x14ac:dyDescent="0.3">
      <c r="A80" s="118">
        <v>51</v>
      </c>
      <c r="B80" s="179" t="s">
        <v>20</v>
      </c>
      <c r="C80" s="186">
        <f>SUM(C75:C79)</f>
        <v>135872</v>
      </c>
      <c r="D80" s="180">
        <f>SUM(D75:D79)</f>
        <v>137250</v>
      </c>
      <c r="E80" s="188">
        <f>SUM(E75:E79)</f>
        <v>150500</v>
      </c>
      <c r="F80" s="182">
        <f t="shared" si="35"/>
        <v>14628</v>
      </c>
      <c r="G80" s="348"/>
      <c r="H80" s="183">
        <f>SUM(H75:H79)</f>
        <v>240</v>
      </c>
      <c r="I80" s="251">
        <f>SUM(I75:I79)</f>
        <v>0</v>
      </c>
      <c r="J80" s="362">
        <f>SUM(J75:J79)</f>
        <v>500</v>
      </c>
      <c r="K80" s="189">
        <f>SUM(J80-H80)</f>
        <v>260</v>
      </c>
      <c r="L80" s="332"/>
      <c r="M80" s="186">
        <f t="shared" si="36"/>
        <v>136112</v>
      </c>
      <c r="N80" s="180">
        <f t="shared" si="37"/>
        <v>137250</v>
      </c>
      <c r="O80" s="187">
        <f t="shared" si="38"/>
        <v>151000</v>
      </c>
      <c r="P80" s="231">
        <f t="shared" si="39"/>
        <v>14888</v>
      </c>
      <c r="Q80" s="370">
        <f t="shared" si="32"/>
        <v>0.10938051016809691</v>
      </c>
    </row>
    <row r="81" spans="1:17" ht="16.5" thickBot="1" x14ac:dyDescent="0.3">
      <c r="B81" s="67" t="s">
        <v>41</v>
      </c>
      <c r="C81" s="17"/>
      <c r="D81" s="101"/>
      <c r="E81" s="37"/>
      <c r="F81" s="124"/>
      <c r="G81" s="124"/>
      <c r="H81" s="17"/>
      <c r="I81" s="249"/>
      <c r="J81" s="363"/>
      <c r="K81"/>
      <c r="L81"/>
      <c r="M81"/>
      <c r="N81" s="75"/>
    </row>
    <row r="82" spans="1:17" x14ac:dyDescent="0.25">
      <c r="A82" s="117">
        <v>52</v>
      </c>
      <c r="B82" s="26" t="s">
        <v>42</v>
      </c>
      <c r="C82" s="7">
        <v>24415</v>
      </c>
      <c r="D82" s="8">
        <v>32000</v>
      </c>
      <c r="E82" s="90">
        <v>25000</v>
      </c>
      <c r="F82" s="125">
        <f>SUM(E82-C82)</f>
        <v>585</v>
      </c>
      <c r="G82" s="345"/>
      <c r="H82" s="27">
        <v>0</v>
      </c>
      <c r="I82" s="250">
        <v>0</v>
      </c>
      <c r="J82" s="364"/>
      <c r="K82" s="169"/>
      <c r="L82" s="334"/>
      <c r="M82" s="8">
        <f>SUM(C82+H82)</f>
        <v>24415</v>
      </c>
      <c r="N82" s="73">
        <f>SUM(D82,I82)</f>
        <v>32000</v>
      </c>
      <c r="O82" s="170">
        <f>SUM(E82+J82)</f>
        <v>25000</v>
      </c>
      <c r="P82" s="234">
        <f>SUM(O82-M82)</f>
        <v>585</v>
      </c>
      <c r="Q82" s="370">
        <f t="shared" si="32"/>
        <v>2.396067990989148E-2</v>
      </c>
    </row>
    <row r="83" spans="1:17" x14ac:dyDescent="0.25">
      <c r="A83" s="117">
        <v>53</v>
      </c>
      <c r="B83" s="15" t="s">
        <v>43</v>
      </c>
      <c r="C83" s="7">
        <v>13739</v>
      </c>
      <c r="D83" s="8">
        <v>12000</v>
      </c>
      <c r="E83" s="90">
        <v>15000</v>
      </c>
      <c r="F83" s="125">
        <f>SUM(E83-C83)</f>
        <v>1261</v>
      </c>
      <c r="G83" s="345"/>
      <c r="H83" s="27">
        <v>0</v>
      </c>
      <c r="I83" s="250">
        <v>0</v>
      </c>
      <c r="J83" s="364"/>
      <c r="K83" s="169"/>
      <c r="L83" s="334"/>
      <c r="M83" s="8">
        <f>SUM(C83+H83)</f>
        <v>13739</v>
      </c>
      <c r="N83" s="73">
        <f>SUM(D83,I83)</f>
        <v>12000</v>
      </c>
      <c r="O83" s="170">
        <f>SUM(E83+J83)</f>
        <v>15000</v>
      </c>
      <c r="P83" s="234">
        <f>SUM(O83-M83)</f>
        <v>1261</v>
      </c>
      <c r="Q83" s="370">
        <f t="shared" si="32"/>
        <v>9.1782516922628954E-2</v>
      </c>
    </row>
    <row r="84" spans="1:17" x14ac:dyDescent="0.25">
      <c r="A84" s="117">
        <v>54</v>
      </c>
      <c r="B84" s="15" t="s">
        <v>44</v>
      </c>
      <c r="C84" s="7">
        <v>7402</v>
      </c>
      <c r="D84" s="8">
        <v>3000</v>
      </c>
      <c r="E84" s="91">
        <v>9000</v>
      </c>
      <c r="F84" s="125">
        <f>SUM(E84-C84)</f>
        <v>1598</v>
      </c>
      <c r="G84" s="345"/>
      <c r="H84" s="27">
        <v>960</v>
      </c>
      <c r="I84" s="250">
        <v>0</v>
      </c>
      <c r="J84" s="364">
        <v>2000</v>
      </c>
      <c r="K84" s="189">
        <f>SUM(J84-H84)</f>
        <v>1040</v>
      </c>
      <c r="L84" s="332"/>
      <c r="M84" s="8">
        <f>SUM(C84+H84)</f>
        <v>8362</v>
      </c>
      <c r="N84" s="73">
        <f>SUM(D84,I84)</f>
        <v>3000</v>
      </c>
      <c r="O84" s="170">
        <f>SUM(E84+J84)</f>
        <v>11000</v>
      </c>
      <c r="P84" s="234">
        <f>SUM(O84-M84)</f>
        <v>2638</v>
      </c>
      <c r="Q84" s="370">
        <f t="shared" si="32"/>
        <v>0.31547476680220043</v>
      </c>
    </row>
    <row r="85" spans="1:17" x14ac:dyDescent="0.25">
      <c r="A85" s="117">
        <v>55</v>
      </c>
      <c r="B85" s="28" t="s">
        <v>69</v>
      </c>
      <c r="C85" s="29">
        <v>784</v>
      </c>
      <c r="D85" s="97">
        <v>1000</v>
      </c>
      <c r="E85" s="91">
        <v>1000</v>
      </c>
      <c r="F85" s="125">
        <f>SUM(E85-C85)</f>
        <v>216</v>
      </c>
      <c r="G85" s="345"/>
      <c r="H85" s="27">
        <v>0</v>
      </c>
      <c r="I85" s="250">
        <v>0</v>
      </c>
      <c r="J85" s="364"/>
      <c r="K85" s="169"/>
      <c r="L85" s="334"/>
      <c r="M85" s="8">
        <f>SUM(C85+H85)</f>
        <v>784</v>
      </c>
      <c r="N85" s="73">
        <f>SUM(D85,I85)</f>
        <v>1000</v>
      </c>
      <c r="O85" s="170">
        <f>SUM(E85+J85)</f>
        <v>1000</v>
      </c>
      <c r="P85" s="234">
        <f>SUM(O85-M85)</f>
        <v>216</v>
      </c>
      <c r="Q85" s="370">
        <f t="shared" si="32"/>
        <v>0.27551020408163263</v>
      </c>
    </row>
    <row r="86" spans="1:17" s="40" customFormat="1" ht="16.5" thickBot="1" x14ac:dyDescent="0.3">
      <c r="A86" s="118">
        <v>56</v>
      </c>
      <c r="B86" s="179" t="s">
        <v>20</v>
      </c>
      <c r="C86" s="180">
        <f>SUM(C82:C85)</f>
        <v>46340</v>
      </c>
      <c r="D86" s="180">
        <f>SUM(D82:D85)</f>
        <v>48000</v>
      </c>
      <c r="E86" s="181">
        <f>SUM(E82:E85)</f>
        <v>50000</v>
      </c>
      <c r="F86" s="125">
        <f>SUM(E86-C86)</f>
        <v>3660</v>
      </c>
      <c r="G86" s="345"/>
      <c r="H86" s="183">
        <f>SUM(H82:H85)</f>
        <v>960</v>
      </c>
      <c r="I86" s="251">
        <f>SUM(I82:I85)</f>
        <v>0</v>
      </c>
      <c r="J86" s="365">
        <f>SUM(J82:J85)</f>
        <v>2000</v>
      </c>
      <c r="K86" s="189">
        <f>SUM(J86-H86)</f>
        <v>1040</v>
      </c>
      <c r="L86" s="332"/>
      <c r="M86" s="186">
        <f>SUM(C86+H86)</f>
        <v>47300</v>
      </c>
      <c r="N86" s="180">
        <f>SUM(D86,I86)</f>
        <v>48000</v>
      </c>
      <c r="O86" s="187">
        <f>SUM(E86+J86)</f>
        <v>52000</v>
      </c>
      <c r="P86" s="231">
        <f>SUM(O86-M86)</f>
        <v>4700</v>
      </c>
      <c r="Q86" s="370">
        <f t="shared" si="32"/>
        <v>9.9365750528541241E-2</v>
      </c>
    </row>
    <row r="87" spans="1:17" ht="16.5" thickBot="1" x14ac:dyDescent="0.3">
      <c r="B87" s="66" t="s">
        <v>80</v>
      </c>
      <c r="C87" s="16"/>
      <c r="D87" s="72"/>
      <c r="E87" s="317"/>
      <c r="F87" s="318"/>
      <c r="G87" s="297"/>
      <c r="H87" s="319"/>
      <c r="I87" s="320"/>
      <c r="J87" s="366"/>
      <c r="K87" s="321"/>
      <c r="L87" s="321"/>
      <c r="M87" s="322"/>
      <c r="N87" s="323"/>
      <c r="O87" s="324"/>
      <c r="P87" s="325"/>
    </row>
    <row r="88" spans="1:17" x14ac:dyDescent="0.25">
      <c r="A88" s="117">
        <v>57</v>
      </c>
      <c r="B88" s="26" t="s">
        <v>45</v>
      </c>
      <c r="C88" s="7">
        <v>14211</v>
      </c>
      <c r="D88" s="73">
        <v>15000</v>
      </c>
      <c r="E88" s="85">
        <v>15000</v>
      </c>
      <c r="F88" s="125">
        <f t="shared" ref="F88:F97" si="41">SUM(E88-C88)</f>
        <v>789</v>
      </c>
      <c r="G88" s="346"/>
      <c r="H88" s="30">
        <v>0</v>
      </c>
      <c r="I88" s="250">
        <v>0</v>
      </c>
      <c r="J88" s="364"/>
      <c r="K88" s="169"/>
      <c r="L88" s="334"/>
      <c r="M88" s="8">
        <f t="shared" ref="M88:M97" si="42">SUM(C88+H88)</f>
        <v>14211</v>
      </c>
      <c r="N88" s="73">
        <f t="shared" ref="N88:N96" si="43">SUM(D88,I88)</f>
        <v>15000</v>
      </c>
      <c r="O88" s="170">
        <f t="shared" ref="O88:O97" si="44">SUM(E88+J88)</f>
        <v>15000</v>
      </c>
      <c r="P88" s="234">
        <f t="shared" ref="P88:P97" si="45">SUM(O88-M88)</f>
        <v>789</v>
      </c>
      <c r="Q88" s="370">
        <f t="shared" si="32"/>
        <v>5.5520371543170688E-2</v>
      </c>
    </row>
    <row r="89" spans="1:17" x14ac:dyDescent="0.25">
      <c r="A89" s="117">
        <v>58</v>
      </c>
      <c r="B89" s="6" t="s">
        <v>46</v>
      </c>
      <c r="C89" s="7">
        <v>8107</v>
      </c>
      <c r="D89" s="73">
        <v>8000</v>
      </c>
      <c r="E89" s="85">
        <v>9000</v>
      </c>
      <c r="F89" s="125">
        <f t="shared" si="41"/>
        <v>893</v>
      </c>
      <c r="G89" s="346"/>
      <c r="H89" s="30">
        <v>0</v>
      </c>
      <c r="I89" s="250">
        <v>0</v>
      </c>
      <c r="J89" s="364"/>
      <c r="K89" s="169"/>
      <c r="L89" s="334"/>
      <c r="M89" s="8">
        <f t="shared" si="42"/>
        <v>8107</v>
      </c>
      <c r="N89" s="73">
        <f t="shared" si="43"/>
        <v>8000</v>
      </c>
      <c r="O89" s="170">
        <f t="shared" si="44"/>
        <v>9000</v>
      </c>
      <c r="P89" s="234">
        <f t="shared" si="45"/>
        <v>893</v>
      </c>
      <c r="Q89" s="370">
        <f t="shared" si="32"/>
        <v>0.11015172073516721</v>
      </c>
    </row>
    <row r="90" spans="1:17" x14ac:dyDescent="0.25">
      <c r="A90" s="117">
        <v>59</v>
      </c>
      <c r="B90" s="6" t="s">
        <v>47</v>
      </c>
      <c r="C90" s="7">
        <v>1233</v>
      </c>
      <c r="D90" s="73">
        <v>6000</v>
      </c>
      <c r="E90" s="85">
        <v>4000</v>
      </c>
      <c r="F90" s="125">
        <f t="shared" si="41"/>
        <v>2767</v>
      </c>
      <c r="G90" s="346"/>
      <c r="H90" s="30">
        <v>0</v>
      </c>
      <c r="I90" s="250">
        <v>0</v>
      </c>
      <c r="J90" s="364"/>
      <c r="K90" s="169"/>
      <c r="L90" s="334"/>
      <c r="M90" s="8">
        <f t="shared" si="42"/>
        <v>1233</v>
      </c>
      <c r="N90" s="73">
        <f t="shared" si="43"/>
        <v>6000</v>
      </c>
      <c r="O90" s="170">
        <f t="shared" si="44"/>
        <v>4000</v>
      </c>
      <c r="P90" s="234">
        <f t="shared" si="45"/>
        <v>2767</v>
      </c>
      <c r="Q90" s="370">
        <f t="shared" si="32"/>
        <v>2.2441200324412005</v>
      </c>
    </row>
    <row r="91" spans="1:17" x14ac:dyDescent="0.25">
      <c r="A91" s="117">
        <v>60</v>
      </c>
      <c r="B91" s="6" t="s">
        <v>111</v>
      </c>
      <c r="C91" s="7">
        <v>14016</v>
      </c>
      <c r="D91" s="73">
        <v>15000</v>
      </c>
      <c r="E91" s="85">
        <v>15000</v>
      </c>
      <c r="F91" s="125">
        <f t="shared" si="41"/>
        <v>984</v>
      </c>
      <c r="G91" s="346"/>
      <c r="H91" s="30">
        <v>140</v>
      </c>
      <c r="I91" s="250">
        <v>0</v>
      </c>
      <c r="J91" s="364">
        <v>300</v>
      </c>
      <c r="K91" s="189">
        <f>SUM(J91-H91)</f>
        <v>160</v>
      </c>
      <c r="L91" s="332"/>
      <c r="M91" s="8">
        <f t="shared" si="42"/>
        <v>14156</v>
      </c>
      <c r="N91" s="73">
        <f t="shared" si="43"/>
        <v>15000</v>
      </c>
      <c r="O91" s="170">
        <f t="shared" si="44"/>
        <v>15300</v>
      </c>
      <c r="P91" s="234">
        <f t="shared" si="45"/>
        <v>1144</v>
      </c>
      <c r="Q91" s="370">
        <f t="shared" si="32"/>
        <v>8.0813789205990361E-2</v>
      </c>
    </row>
    <row r="92" spans="1:17" x14ac:dyDescent="0.25">
      <c r="A92" s="117">
        <v>61</v>
      </c>
      <c r="B92" s="6" t="s">
        <v>48</v>
      </c>
      <c r="C92" s="7">
        <v>20000</v>
      </c>
      <c r="D92" s="73">
        <v>17000</v>
      </c>
      <c r="E92" s="85">
        <v>17000</v>
      </c>
      <c r="F92" s="125">
        <f t="shared" si="41"/>
        <v>-3000</v>
      </c>
      <c r="G92" s="346"/>
      <c r="H92" s="30">
        <v>0</v>
      </c>
      <c r="I92" s="250">
        <v>0</v>
      </c>
      <c r="J92" s="364"/>
      <c r="K92" s="169"/>
      <c r="L92" s="334"/>
      <c r="M92" s="8">
        <f t="shared" si="42"/>
        <v>20000</v>
      </c>
      <c r="N92" s="73">
        <f t="shared" si="43"/>
        <v>17000</v>
      </c>
      <c r="O92" s="170">
        <f t="shared" si="44"/>
        <v>17000</v>
      </c>
      <c r="P92" s="234">
        <f t="shared" si="45"/>
        <v>-3000</v>
      </c>
      <c r="Q92" s="370">
        <f t="shared" si="32"/>
        <v>-0.15000000000000002</v>
      </c>
    </row>
    <row r="93" spans="1:17" x14ac:dyDescent="0.25">
      <c r="A93" s="117">
        <v>62</v>
      </c>
      <c r="B93" s="6" t="s">
        <v>49</v>
      </c>
      <c r="C93" s="7">
        <v>0</v>
      </c>
      <c r="D93" s="73">
        <v>5000</v>
      </c>
      <c r="E93" s="85">
        <v>5000</v>
      </c>
      <c r="F93" s="125">
        <f t="shared" si="41"/>
        <v>5000</v>
      </c>
      <c r="G93" s="346"/>
      <c r="H93" s="30">
        <v>0</v>
      </c>
      <c r="I93" s="116">
        <v>0</v>
      </c>
      <c r="J93" s="364"/>
      <c r="K93" s="169"/>
      <c r="L93" s="334"/>
      <c r="M93" s="8">
        <f t="shared" si="42"/>
        <v>0</v>
      </c>
      <c r="N93" s="73">
        <f t="shared" si="43"/>
        <v>5000</v>
      </c>
      <c r="O93" s="170">
        <f t="shared" si="44"/>
        <v>5000</v>
      </c>
      <c r="P93" s="234">
        <f t="shared" si="45"/>
        <v>5000</v>
      </c>
      <c r="Q93" s="371">
        <v>100</v>
      </c>
    </row>
    <row r="94" spans="1:17" x14ac:dyDescent="0.25">
      <c r="A94" s="117">
        <v>63</v>
      </c>
      <c r="B94" s="6" t="s">
        <v>67</v>
      </c>
      <c r="C94" s="7">
        <v>3954</v>
      </c>
      <c r="D94" s="73">
        <v>4400</v>
      </c>
      <c r="E94" s="85">
        <v>4400</v>
      </c>
      <c r="F94" s="125">
        <f t="shared" si="41"/>
        <v>446</v>
      </c>
      <c r="G94" s="346"/>
      <c r="H94" s="30">
        <v>0</v>
      </c>
      <c r="I94" s="250">
        <v>0</v>
      </c>
      <c r="J94" s="364"/>
      <c r="K94" s="169"/>
      <c r="L94" s="334"/>
      <c r="M94" s="8">
        <f t="shared" si="42"/>
        <v>3954</v>
      </c>
      <c r="N94" s="73">
        <f t="shared" si="43"/>
        <v>4400</v>
      </c>
      <c r="O94" s="170">
        <f t="shared" si="44"/>
        <v>4400</v>
      </c>
      <c r="P94" s="234">
        <f t="shared" si="45"/>
        <v>446</v>
      </c>
      <c r="Q94" s="370">
        <f t="shared" si="32"/>
        <v>0.11279716742539203</v>
      </c>
    </row>
    <row r="95" spans="1:17" x14ac:dyDescent="0.25">
      <c r="A95" s="117">
        <v>64</v>
      </c>
      <c r="B95" s="6" t="s">
        <v>50</v>
      </c>
      <c r="C95" s="7">
        <v>28</v>
      </c>
      <c r="D95" s="73">
        <v>15</v>
      </c>
      <c r="E95" s="85">
        <v>100</v>
      </c>
      <c r="F95" s="125">
        <f t="shared" si="41"/>
        <v>72</v>
      </c>
      <c r="G95" s="346"/>
      <c r="H95" s="30">
        <v>0</v>
      </c>
      <c r="I95" s="250">
        <v>0</v>
      </c>
      <c r="J95" s="364"/>
      <c r="K95" s="169"/>
      <c r="L95" s="334"/>
      <c r="M95" s="8">
        <f t="shared" si="42"/>
        <v>28</v>
      </c>
      <c r="N95" s="73">
        <f t="shared" si="43"/>
        <v>15</v>
      </c>
      <c r="O95" s="170">
        <f t="shared" si="44"/>
        <v>100</v>
      </c>
      <c r="P95" s="234">
        <f t="shared" si="45"/>
        <v>72</v>
      </c>
      <c r="Q95" s="370">
        <f t="shared" si="32"/>
        <v>2.5714285714285716</v>
      </c>
    </row>
    <row r="96" spans="1:17" x14ac:dyDescent="0.25">
      <c r="A96" s="117">
        <v>65</v>
      </c>
      <c r="B96" s="6" t="s">
        <v>51</v>
      </c>
      <c r="C96" s="7">
        <v>1108</v>
      </c>
      <c r="D96" s="73">
        <v>3000</v>
      </c>
      <c r="E96" s="85">
        <v>3000</v>
      </c>
      <c r="F96" s="125">
        <f t="shared" si="41"/>
        <v>1892</v>
      </c>
      <c r="G96" s="346"/>
      <c r="H96" s="30">
        <v>0</v>
      </c>
      <c r="I96" s="250">
        <v>0</v>
      </c>
      <c r="J96" s="364"/>
      <c r="K96" s="169"/>
      <c r="L96" s="334"/>
      <c r="M96" s="8">
        <f t="shared" si="42"/>
        <v>1108</v>
      </c>
      <c r="N96" s="73">
        <f t="shared" si="43"/>
        <v>3000</v>
      </c>
      <c r="O96" s="170">
        <f t="shared" si="44"/>
        <v>3000</v>
      </c>
      <c r="P96" s="234">
        <f t="shared" si="45"/>
        <v>1892</v>
      </c>
      <c r="Q96" s="370">
        <f t="shared" si="32"/>
        <v>1.7075812274368229</v>
      </c>
    </row>
    <row r="97" spans="1:17" s="40" customFormat="1" x14ac:dyDescent="0.25">
      <c r="A97" s="118">
        <v>66</v>
      </c>
      <c r="B97" s="179" t="s">
        <v>20</v>
      </c>
      <c r="C97" s="186">
        <f>SUM(C88:C96)</f>
        <v>62657</v>
      </c>
      <c r="D97" s="180">
        <f>SUM(D88:D96)</f>
        <v>73415</v>
      </c>
      <c r="E97" s="188">
        <f>SUM(E88:E96)</f>
        <v>72500</v>
      </c>
      <c r="F97" s="125">
        <f t="shared" si="41"/>
        <v>9843</v>
      </c>
      <c r="G97" s="345"/>
      <c r="H97" s="183">
        <f>SUM(H88:H96)</f>
        <v>140</v>
      </c>
      <c r="I97" s="251">
        <f>SUM(I88:I96)</f>
        <v>0</v>
      </c>
      <c r="J97" s="367">
        <f>SUM(J88:J96)</f>
        <v>300</v>
      </c>
      <c r="K97" s="189">
        <f>SUM(J97-H97)</f>
        <v>160</v>
      </c>
      <c r="L97" s="332"/>
      <c r="M97" s="186">
        <f t="shared" si="42"/>
        <v>62797</v>
      </c>
      <c r="N97" s="180">
        <f>SUM(D97+I97)</f>
        <v>73415</v>
      </c>
      <c r="O97" s="187">
        <f t="shared" si="44"/>
        <v>72800</v>
      </c>
      <c r="P97" s="231">
        <f t="shared" si="45"/>
        <v>10003</v>
      </c>
      <c r="Q97" s="370">
        <f t="shared" si="32"/>
        <v>0.15929104893545865</v>
      </c>
    </row>
    <row r="98" spans="1:17" x14ac:dyDescent="0.25">
      <c r="B98" s="10"/>
      <c r="C98" s="18"/>
      <c r="D98" s="72"/>
      <c r="E98"/>
      <c r="F98"/>
      <c r="G98"/>
      <c r="H98" s="178"/>
      <c r="I98" s="253"/>
      <c r="J98"/>
      <c r="K98" s="168"/>
      <c r="L98" s="168"/>
      <c r="M98" s="18"/>
      <c r="N98" s="72"/>
      <c r="O98"/>
    </row>
    <row r="99" spans="1:17" x14ac:dyDescent="0.25">
      <c r="B99" s="10"/>
      <c r="C99" s="18"/>
      <c r="D99" s="72"/>
      <c r="E99"/>
      <c r="F99"/>
      <c r="G99"/>
      <c r="H99" s="178"/>
      <c r="I99" s="253"/>
      <c r="J99"/>
      <c r="K99" s="168"/>
      <c r="L99" s="168"/>
      <c r="M99" s="18"/>
      <c r="N99" s="72"/>
      <c r="O99"/>
    </row>
    <row r="100" spans="1:17" x14ac:dyDescent="0.25">
      <c r="B100" s="10"/>
      <c r="C100" s="18"/>
      <c r="D100" s="72"/>
      <c r="E100"/>
      <c r="F100"/>
      <c r="G100"/>
      <c r="H100" s="178"/>
      <c r="I100" s="253"/>
      <c r="J100"/>
      <c r="K100" s="168"/>
      <c r="L100" s="168"/>
      <c r="M100" s="18"/>
      <c r="N100" s="72"/>
      <c r="O100"/>
    </row>
    <row r="101" spans="1:17" x14ac:dyDescent="0.25">
      <c r="B101" s="10"/>
      <c r="C101" s="18"/>
      <c r="D101" s="72"/>
      <c r="E101"/>
      <c r="F101"/>
      <c r="G101"/>
      <c r="H101" s="178"/>
      <c r="I101" s="253"/>
      <c r="J101"/>
      <c r="K101" s="168"/>
      <c r="L101" s="168"/>
      <c r="M101" s="18"/>
      <c r="N101" s="72"/>
      <c r="O101"/>
    </row>
    <row r="102" spans="1:17" x14ac:dyDescent="0.25">
      <c r="B102" s="10"/>
      <c r="C102" s="18"/>
      <c r="D102" s="72"/>
      <c r="E102"/>
      <c r="F102"/>
      <c r="G102"/>
      <c r="H102" s="17"/>
      <c r="I102" s="252"/>
      <c r="J102" s="146"/>
      <c r="K102" s="143"/>
      <c r="L102" s="143"/>
      <c r="M102" s="145"/>
      <c r="N102" s="72"/>
    </row>
    <row r="103" spans="1:17" x14ac:dyDescent="0.25">
      <c r="B103" s="63">
        <v>44561</v>
      </c>
      <c r="C103" s="35" t="s">
        <v>0</v>
      </c>
      <c r="D103" s="104"/>
      <c r="E103" s="45"/>
      <c r="F103" s="122"/>
      <c r="G103" s="122"/>
      <c r="H103" s="386" t="s">
        <v>1</v>
      </c>
      <c r="I103" s="386"/>
      <c r="J103" s="46"/>
      <c r="K103" s="139"/>
      <c r="L103" s="139"/>
      <c r="M103" s="387" t="s">
        <v>2</v>
      </c>
      <c r="N103" s="387"/>
    </row>
    <row r="104" spans="1:17" ht="33" x14ac:dyDescent="0.4">
      <c r="B104" s="3" t="s">
        <v>77</v>
      </c>
      <c r="C104" s="4" t="s">
        <v>119</v>
      </c>
      <c r="D104" s="23" t="s">
        <v>86</v>
      </c>
      <c r="E104" s="220" t="s">
        <v>85</v>
      </c>
      <c r="F104" s="123" t="s">
        <v>74</v>
      </c>
      <c r="G104" s="330"/>
      <c r="H104" s="23" t="s">
        <v>87</v>
      </c>
      <c r="I104" s="242" t="s">
        <v>86</v>
      </c>
      <c r="J104" s="221" t="s">
        <v>85</v>
      </c>
      <c r="K104" s="123" t="s">
        <v>74</v>
      </c>
      <c r="L104" s="330"/>
      <c r="M104" s="23" t="s">
        <v>87</v>
      </c>
      <c r="N104" s="23" t="s">
        <v>112</v>
      </c>
      <c r="O104" s="220" t="s">
        <v>85</v>
      </c>
      <c r="P104" s="232" t="s">
        <v>74</v>
      </c>
      <c r="Q104" s="369" t="s">
        <v>118</v>
      </c>
    </row>
    <row r="105" spans="1:17" ht="16.5" thickBot="1" x14ac:dyDescent="0.3">
      <c r="B105" s="10"/>
      <c r="C105" s="18"/>
      <c r="D105" s="72"/>
      <c r="E105" s="135"/>
      <c r="F105" s="125"/>
      <c r="G105" s="128"/>
      <c r="H105" s="17"/>
      <c r="I105" s="252"/>
      <c r="J105" s="56"/>
      <c r="K105" s="143"/>
      <c r="L105" s="143"/>
      <c r="M105" s="145"/>
      <c r="N105" s="72"/>
    </row>
    <row r="106" spans="1:17" s="40" customFormat="1" ht="17.25" thickTop="1" thickBot="1" x14ac:dyDescent="0.3">
      <c r="A106" s="118">
        <v>67</v>
      </c>
      <c r="B106" s="199" t="s">
        <v>52</v>
      </c>
      <c r="C106" s="194">
        <v>1085</v>
      </c>
      <c r="D106" s="180">
        <v>1600</v>
      </c>
      <c r="E106" s="195">
        <v>1200</v>
      </c>
      <c r="F106" s="125">
        <f>SUM(E106-C106)</f>
        <v>115</v>
      </c>
      <c r="G106" s="345"/>
      <c r="H106" s="183">
        <v>0</v>
      </c>
      <c r="I106" s="251">
        <v>0</v>
      </c>
      <c r="J106" s="184"/>
      <c r="K106" s="185"/>
      <c r="L106" s="335"/>
      <c r="M106" s="180">
        <f>SUM(C106+H106)</f>
        <v>1085</v>
      </c>
      <c r="N106" s="180">
        <f>SUM(D106,I106)</f>
        <v>1600</v>
      </c>
      <c r="O106" s="187">
        <f>SUM(E106+J106)</f>
        <v>1200</v>
      </c>
      <c r="P106" s="231">
        <f>SUM(O106-M106)</f>
        <v>115</v>
      </c>
      <c r="Q106" s="370">
        <f t="shared" ref="Q106:Q109" si="46">SUM(O106/M106)-1</f>
        <v>0.10599078341013835</v>
      </c>
    </row>
    <row r="107" spans="1:17" s="40" customFormat="1" ht="17.25" thickTop="1" thickBot="1" x14ac:dyDescent="0.3">
      <c r="A107" s="118">
        <v>68</v>
      </c>
      <c r="B107" s="199" t="s">
        <v>53</v>
      </c>
      <c r="C107" s="194">
        <v>1570</v>
      </c>
      <c r="D107" s="180">
        <v>8000</v>
      </c>
      <c r="E107" s="195">
        <v>8000</v>
      </c>
      <c r="F107" s="125">
        <f>SUM(E107-C107)</f>
        <v>6430</v>
      </c>
      <c r="G107" s="345"/>
      <c r="H107" s="183">
        <v>0</v>
      </c>
      <c r="I107" s="251">
        <v>0</v>
      </c>
      <c r="J107" s="184"/>
      <c r="K107" s="185"/>
      <c r="L107" s="335"/>
      <c r="M107" s="180">
        <f>SUM(C107+H107)</f>
        <v>1570</v>
      </c>
      <c r="N107" s="180">
        <f>SUM(D107,I107)</f>
        <v>8000</v>
      </c>
      <c r="O107" s="187">
        <f>SUM(E107+J107)</f>
        <v>8000</v>
      </c>
      <c r="P107" s="231">
        <f>SUM(O107-M107)</f>
        <v>6430</v>
      </c>
      <c r="Q107" s="370">
        <f t="shared" si="46"/>
        <v>4.0955414012738851</v>
      </c>
    </row>
    <row r="108" spans="1:17" s="40" customFormat="1" ht="17.25" thickTop="1" thickBot="1" x14ac:dyDescent="0.3">
      <c r="A108" s="118">
        <v>69</v>
      </c>
      <c r="B108" s="202" t="s">
        <v>54</v>
      </c>
      <c r="C108" s="194">
        <v>0</v>
      </c>
      <c r="D108" s="180">
        <v>1</v>
      </c>
      <c r="E108" s="195">
        <v>400</v>
      </c>
      <c r="F108" s="125">
        <f>SUM(E108-C108)</f>
        <v>400</v>
      </c>
      <c r="G108" s="345"/>
      <c r="H108" s="183">
        <v>0</v>
      </c>
      <c r="I108" s="251">
        <v>0</v>
      </c>
      <c r="J108" s="184"/>
      <c r="K108" s="185"/>
      <c r="L108" s="335"/>
      <c r="M108" s="180">
        <f>SUM(C108+H108)</f>
        <v>0</v>
      </c>
      <c r="N108" s="180">
        <f>SUM(D108,I108)</f>
        <v>1</v>
      </c>
      <c r="O108" s="187">
        <f>SUM(E108+J108)</f>
        <v>400</v>
      </c>
      <c r="P108" s="231">
        <f>SUM(O108-M108)</f>
        <v>400</v>
      </c>
      <c r="Q108" s="371">
        <v>100</v>
      </c>
    </row>
    <row r="109" spans="1:17" s="40" customFormat="1" ht="16.5" thickBot="1" x14ac:dyDescent="0.3">
      <c r="A109" s="118">
        <v>70</v>
      </c>
      <c r="B109" s="67" t="s">
        <v>55</v>
      </c>
      <c r="C109" s="194">
        <v>0</v>
      </c>
      <c r="D109" s="180">
        <v>0</v>
      </c>
      <c r="E109" s="195">
        <v>2000</v>
      </c>
      <c r="F109" s="125">
        <f>SUM(E109-C109)</f>
        <v>2000</v>
      </c>
      <c r="G109" s="345"/>
      <c r="H109" s="183">
        <v>4917</v>
      </c>
      <c r="I109" s="251">
        <v>0</v>
      </c>
      <c r="J109" s="198">
        <v>10000</v>
      </c>
      <c r="K109" s="189">
        <f>SUM(J109-H109)</f>
        <v>5083</v>
      </c>
      <c r="L109" s="332"/>
      <c r="M109" s="180">
        <f>SUM(C109+H109)</f>
        <v>4917</v>
      </c>
      <c r="N109" s="180">
        <f>SUM(D109,I109)</f>
        <v>0</v>
      </c>
      <c r="O109" s="187">
        <f>SUM(E109+J109)</f>
        <v>12000</v>
      </c>
      <c r="P109" s="231">
        <f>SUM(O109-M109)</f>
        <v>7083</v>
      </c>
      <c r="Q109" s="370">
        <f t="shared" si="46"/>
        <v>1.4405125076266017</v>
      </c>
    </row>
    <row r="110" spans="1:17" s="40" customFormat="1" ht="16.5" thickBot="1" x14ac:dyDescent="0.3">
      <c r="A110" s="118"/>
      <c r="B110" s="201"/>
      <c r="C110" s="69"/>
      <c r="D110" s="70"/>
      <c r="E110" s="203"/>
      <c r="F110" s="126"/>
      <c r="G110" s="126"/>
      <c r="H110" s="148"/>
      <c r="I110" s="254"/>
      <c r="J110" s="204"/>
      <c r="K110" s="167"/>
      <c r="L110" s="167"/>
      <c r="M110" s="70"/>
      <c r="N110" s="70"/>
      <c r="O110" s="205"/>
      <c r="P110" s="164"/>
    </row>
    <row r="111" spans="1:17" ht="16.5" thickBot="1" x14ac:dyDescent="0.3">
      <c r="B111" s="66" t="s">
        <v>57</v>
      </c>
      <c r="C111" s="31"/>
      <c r="D111" s="76"/>
      <c r="E111" s="38"/>
      <c r="F111" s="130"/>
      <c r="G111" s="130"/>
      <c r="H111" s="38"/>
      <c r="I111" s="255"/>
      <c r="J111" s="383"/>
      <c r="K111" s="383"/>
      <c r="L111" s="383"/>
      <c r="M111" s="383"/>
      <c r="N111" s="75"/>
    </row>
    <row r="112" spans="1:17" x14ac:dyDescent="0.25">
      <c r="A112" s="117">
        <v>71</v>
      </c>
      <c r="B112" s="26" t="s">
        <v>24</v>
      </c>
      <c r="C112" s="27">
        <v>0</v>
      </c>
      <c r="D112" s="115">
        <v>0</v>
      </c>
      <c r="E112" s="57"/>
      <c r="F112" s="131"/>
      <c r="G112" s="352"/>
      <c r="H112" s="58">
        <v>24022</v>
      </c>
      <c r="I112" s="256">
        <v>27500</v>
      </c>
      <c r="J112" s="172">
        <v>27500</v>
      </c>
      <c r="K112" s="166">
        <f t="shared" ref="K112:K121" si="47">SUM(J112-H112)</f>
        <v>3478</v>
      </c>
      <c r="L112" s="331"/>
      <c r="M112" s="8">
        <f t="shared" ref="M112:M120" si="48">SUM(C112+H112)</f>
        <v>24022</v>
      </c>
      <c r="N112" s="73">
        <f t="shared" ref="N112:N120" si="49">SUM(D112,I112)</f>
        <v>27500</v>
      </c>
      <c r="O112" s="170">
        <f t="shared" ref="O112:O120" si="50">SUM(E112+J112)</f>
        <v>27500</v>
      </c>
      <c r="P112" s="234">
        <f t="shared" ref="P112:P121" si="51">SUM(O112-M112)</f>
        <v>3478</v>
      </c>
      <c r="Q112" s="370">
        <f t="shared" ref="Q112:Q121" si="52">SUM(O112/M112)-1</f>
        <v>0.14478394804762296</v>
      </c>
    </row>
    <row r="113" spans="1:18" x14ac:dyDescent="0.25">
      <c r="A113" s="117">
        <v>72</v>
      </c>
      <c r="B113" s="6" t="s">
        <v>58</v>
      </c>
      <c r="C113" s="27">
        <v>0</v>
      </c>
      <c r="D113" s="115">
        <v>0</v>
      </c>
      <c r="E113" s="59"/>
      <c r="F113" s="132"/>
      <c r="G113" s="353"/>
      <c r="H113" s="51">
        <v>5537</v>
      </c>
      <c r="I113" s="257">
        <v>7900</v>
      </c>
      <c r="J113" s="171">
        <v>5500</v>
      </c>
      <c r="K113" s="166">
        <f t="shared" si="47"/>
        <v>-37</v>
      </c>
      <c r="L113" s="331"/>
      <c r="M113" s="8">
        <f t="shared" si="48"/>
        <v>5537</v>
      </c>
      <c r="N113" s="73">
        <f t="shared" si="49"/>
        <v>7900</v>
      </c>
      <c r="O113" s="170">
        <f t="shared" si="50"/>
        <v>5500</v>
      </c>
      <c r="P113" s="234">
        <f t="shared" si="51"/>
        <v>-37</v>
      </c>
      <c r="Q113" s="370">
        <f t="shared" si="52"/>
        <v>-6.6823189452772658E-3</v>
      </c>
    </row>
    <row r="114" spans="1:18" x14ac:dyDescent="0.25">
      <c r="A114" s="117">
        <v>73</v>
      </c>
      <c r="B114" s="6" t="s">
        <v>59</v>
      </c>
      <c r="C114" s="27">
        <v>0</v>
      </c>
      <c r="D114" s="115">
        <v>0</v>
      </c>
      <c r="E114" s="60"/>
      <c r="F114" s="133"/>
      <c r="G114" s="354"/>
      <c r="H114" s="58">
        <v>31308</v>
      </c>
      <c r="I114" s="257">
        <v>45000</v>
      </c>
      <c r="J114" s="172">
        <v>45000</v>
      </c>
      <c r="K114" s="166">
        <f t="shared" si="47"/>
        <v>13692</v>
      </c>
      <c r="L114" s="331"/>
      <c r="M114" s="8">
        <f t="shared" si="48"/>
        <v>31308</v>
      </c>
      <c r="N114" s="73">
        <f t="shared" si="49"/>
        <v>45000</v>
      </c>
      <c r="O114" s="170">
        <f t="shared" si="50"/>
        <v>45000</v>
      </c>
      <c r="P114" s="234">
        <f t="shared" si="51"/>
        <v>13692</v>
      </c>
      <c r="Q114" s="370">
        <f t="shared" si="52"/>
        <v>0.43733231123035643</v>
      </c>
    </row>
    <row r="115" spans="1:18" x14ac:dyDescent="0.25">
      <c r="A115" s="117">
        <v>74</v>
      </c>
      <c r="B115" s="6" t="s">
        <v>60</v>
      </c>
      <c r="C115" s="27">
        <v>0</v>
      </c>
      <c r="D115" s="115">
        <v>0</v>
      </c>
      <c r="E115" s="60"/>
      <c r="F115" s="133"/>
      <c r="G115" s="354"/>
      <c r="H115" s="51">
        <v>7860</v>
      </c>
      <c r="I115" s="257">
        <v>5000</v>
      </c>
      <c r="J115" s="171">
        <v>8000</v>
      </c>
      <c r="K115" s="166">
        <f t="shared" si="47"/>
        <v>140</v>
      </c>
      <c r="L115" s="331"/>
      <c r="M115" s="8">
        <f t="shared" si="48"/>
        <v>7860</v>
      </c>
      <c r="N115" s="73">
        <f t="shared" si="49"/>
        <v>5000</v>
      </c>
      <c r="O115" s="170">
        <f t="shared" si="50"/>
        <v>8000</v>
      </c>
      <c r="P115" s="234">
        <f t="shared" si="51"/>
        <v>140</v>
      </c>
      <c r="Q115" s="370">
        <f t="shared" si="52"/>
        <v>1.7811704834605591E-2</v>
      </c>
    </row>
    <row r="116" spans="1:18" x14ac:dyDescent="0.25">
      <c r="A116" s="117">
        <v>75</v>
      </c>
      <c r="B116" s="6" t="s">
        <v>26</v>
      </c>
      <c r="C116" s="27">
        <v>0</v>
      </c>
      <c r="D116" s="115">
        <v>0</v>
      </c>
      <c r="E116" s="60"/>
      <c r="F116" s="133"/>
      <c r="G116" s="354"/>
      <c r="H116" s="58">
        <v>0</v>
      </c>
      <c r="I116" s="257">
        <v>7500</v>
      </c>
      <c r="J116" s="172">
        <v>2500</v>
      </c>
      <c r="K116" s="166">
        <f t="shared" si="47"/>
        <v>2500</v>
      </c>
      <c r="L116" s="331"/>
      <c r="M116" s="8">
        <f t="shared" si="48"/>
        <v>0</v>
      </c>
      <c r="N116" s="73">
        <f t="shared" si="49"/>
        <v>7500</v>
      </c>
      <c r="O116" s="170">
        <f t="shared" si="50"/>
        <v>2500</v>
      </c>
      <c r="P116" s="234">
        <f t="shared" si="51"/>
        <v>2500</v>
      </c>
      <c r="Q116" s="371">
        <v>100</v>
      </c>
    </row>
    <row r="117" spans="1:18" x14ac:dyDescent="0.25">
      <c r="A117" s="117">
        <v>76</v>
      </c>
      <c r="B117" s="6" t="s">
        <v>61</v>
      </c>
      <c r="C117" s="27">
        <v>0</v>
      </c>
      <c r="D117" s="115">
        <v>0</v>
      </c>
      <c r="E117" s="60"/>
      <c r="F117" s="133"/>
      <c r="G117" s="354"/>
      <c r="H117" s="51">
        <v>18150</v>
      </c>
      <c r="I117" s="257">
        <v>19800</v>
      </c>
      <c r="J117" s="171">
        <v>19800</v>
      </c>
      <c r="K117" s="166">
        <f t="shared" si="47"/>
        <v>1650</v>
      </c>
      <c r="L117" s="331"/>
      <c r="M117" s="8">
        <f t="shared" si="48"/>
        <v>18150</v>
      </c>
      <c r="N117" s="73">
        <f t="shared" si="49"/>
        <v>19800</v>
      </c>
      <c r="O117" s="170">
        <f t="shared" si="50"/>
        <v>19800</v>
      </c>
      <c r="P117" s="234">
        <f t="shared" si="51"/>
        <v>1650</v>
      </c>
      <c r="Q117" s="370">
        <f t="shared" si="52"/>
        <v>9.0909090909090828E-2</v>
      </c>
    </row>
    <row r="118" spans="1:18" x14ac:dyDescent="0.25">
      <c r="A118" s="117">
        <v>77</v>
      </c>
      <c r="B118" s="6" t="s">
        <v>62</v>
      </c>
      <c r="C118" s="27">
        <v>0</v>
      </c>
      <c r="D118" s="115">
        <v>0</v>
      </c>
      <c r="E118" s="60"/>
      <c r="F118" s="133"/>
      <c r="G118" s="354"/>
      <c r="H118" s="51">
        <v>782</v>
      </c>
      <c r="I118" s="257">
        <v>1600</v>
      </c>
      <c r="J118" s="171">
        <v>850</v>
      </c>
      <c r="K118" s="166">
        <f t="shared" si="47"/>
        <v>68</v>
      </c>
      <c r="L118" s="331"/>
      <c r="M118" s="8">
        <f t="shared" si="48"/>
        <v>782</v>
      </c>
      <c r="N118" s="73">
        <f t="shared" si="49"/>
        <v>1600</v>
      </c>
      <c r="O118" s="170">
        <f t="shared" si="50"/>
        <v>850</v>
      </c>
      <c r="P118" s="234">
        <f t="shared" si="51"/>
        <v>68</v>
      </c>
      <c r="Q118" s="370">
        <f t="shared" si="52"/>
        <v>8.6956521739130377E-2</v>
      </c>
    </row>
    <row r="119" spans="1:18" x14ac:dyDescent="0.25">
      <c r="A119" s="117">
        <v>78</v>
      </c>
      <c r="B119" s="6" t="s">
        <v>63</v>
      </c>
      <c r="C119" s="27">
        <v>0</v>
      </c>
      <c r="D119" s="115">
        <v>0</v>
      </c>
      <c r="E119" s="60"/>
      <c r="F119" s="133"/>
      <c r="G119" s="354"/>
      <c r="H119" s="51">
        <v>1353</v>
      </c>
      <c r="I119" s="257">
        <v>6000</v>
      </c>
      <c r="J119" s="171">
        <v>6000</v>
      </c>
      <c r="K119" s="166">
        <f t="shared" si="47"/>
        <v>4647</v>
      </c>
      <c r="L119" s="331"/>
      <c r="M119" s="8">
        <f t="shared" si="48"/>
        <v>1353</v>
      </c>
      <c r="N119" s="73">
        <f t="shared" si="49"/>
        <v>6000</v>
      </c>
      <c r="O119" s="170">
        <f t="shared" si="50"/>
        <v>6000</v>
      </c>
      <c r="P119" s="234">
        <f t="shared" si="51"/>
        <v>4647</v>
      </c>
      <c r="Q119" s="370">
        <f t="shared" si="52"/>
        <v>3.434589800443459</v>
      </c>
    </row>
    <row r="120" spans="1:18" s="40" customFormat="1" x14ac:dyDescent="0.25">
      <c r="A120" s="118"/>
      <c r="B120" s="179" t="s">
        <v>20</v>
      </c>
      <c r="C120" s="147">
        <v>0</v>
      </c>
      <c r="D120" s="206">
        <v>0</v>
      </c>
      <c r="E120"/>
      <c r="F120" s="122"/>
      <c r="G120" s="355"/>
      <c r="H120" s="207">
        <f>SUM(H112:H119)</f>
        <v>89012</v>
      </c>
      <c r="I120" s="258">
        <f>SUM(I112:I119)</f>
        <v>120300</v>
      </c>
      <c r="J120" s="208">
        <f>SUM(J112:J119)</f>
        <v>115150</v>
      </c>
      <c r="K120" s="289">
        <f t="shared" si="47"/>
        <v>26138</v>
      </c>
      <c r="L120" s="336"/>
      <c r="M120" s="193">
        <f t="shared" si="48"/>
        <v>89012</v>
      </c>
      <c r="N120" s="70">
        <f t="shared" si="49"/>
        <v>120300</v>
      </c>
      <c r="O120" s="290">
        <f t="shared" si="50"/>
        <v>115150</v>
      </c>
      <c r="P120" s="291">
        <f t="shared" si="51"/>
        <v>26138</v>
      </c>
      <c r="Q120" s="370">
        <f t="shared" si="52"/>
        <v>0.2936458005662157</v>
      </c>
    </row>
    <row r="121" spans="1:18" s="40" customFormat="1" x14ac:dyDescent="0.25">
      <c r="A121" s="118">
        <v>79</v>
      </c>
      <c r="B121" s="292" t="s">
        <v>104</v>
      </c>
      <c r="C121" s="183"/>
      <c r="D121" s="293"/>
      <c r="E121" s="326"/>
      <c r="F121" s="294"/>
      <c r="G121" s="356"/>
      <c r="H121" s="210">
        <v>15060</v>
      </c>
      <c r="I121" s="246">
        <v>0</v>
      </c>
      <c r="J121" s="171">
        <v>0</v>
      </c>
      <c r="K121" s="189">
        <f t="shared" si="47"/>
        <v>-15060</v>
      </c>
      <c r="L121" s="332"/>
      <c r="M121" s="180">
        <v>15060</v>
      </c>
      <c r="N121" s="180"/>
      <c r="O121" s="326"/>
      <c r="P121" s="234">
        <f t="shared" si="51"/>
        <v>-15060</v>
      </c>
      <c r="Q121" s="370">
        <f t="shared" si="52"/>
        <v>-1</v>
      </c>
    </row>
    <row r="122" spans="1:18" s="40" customFormat="1" x14ac:dyDescent="0.25">
      <c r="A122" s="118"/>
      <c r="B122" s="179"/>
      <c r="C122" s="216"/>
      <c r="D122" s="206"/>
      <c r="E122"/>
      <c r="F122" s="122"/>
      <c r="G122" s="122"/>
      <c r="H122" s="207"/>
      <c r="I122" s="258"/>
      <c r="J122"/>
      <c r="K122" s="167"/>
      <c r="L122" s="167"/>
      <c r="M122" s="193"/>
      <c r="N122" s="70"/>
      <c r="O122"/>
      <c r="P122" s="235"/>
    </row>
    <row r="123" spans="1:18" s="40" customFormat="1" x14ac:dyDescent="0.25">
      <c r="A123" s="118"/>
      <c r="B123" s="179"/>
      <c r="C123" s="216"/>
      <c r="D123" s="206"/>
      <c r="E123"/>
      <c r="F123" s="122"/>
      <c r="G123" s="122"/>
      <c r="H123" s="207"/>
      <c r="I123" s="258"/>
      <c r="J123"/>
      <c r="K123" s="167"/>
      <c r="L123" s="167"/>
      <c r="M123" s="193"/>
      <c r="N123" s="70"/>
      <c r="O123"/>
      <c r="P123" s="235"/>
    </row>
    <row r="124" spans="1:18" x14ac:dyDescent="0.25">
      <c r="B124" s="10"/>
      <c r="C124" s="17"/>
      <c r="D124" s="75"/>
      <c r="E124" s="37"/>
      <c r="F124" s="124"/>
      <c r="G124" s="124"/>
      <c r="H124" s="25"/>
      <c r="I124" s="249"/>
      <c r="J124" s="61"/>
      <c r="K124" s="142"/>
      <c r="L124" s="142"/>
      <c r="M124" s="16"/>
      <c r="N124" s="53"/>
      <c r="O124"/>
    </row>
    <row r="125" spans="1:18" x14ac:dyDescent="0.25">
      <c r="B125" s="1"/>
      <c r="C125" s="385" t="s">
        <v>64</v>
      </c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</row>
    <row r="126" spans="1:18" x14ac:dyDescent="0.25">
      <c r="B126" s="1"/>
      <c r="C126" s="33" t="s">
        <v>56</v>
      </c>
      <c r="D126" s="33"/>
      <c r="E126" s="37"/>
      <c r="F126" s="124"/>
      <c r="G126" s="124"/>
      <c r="H126" s="382" t="s">
        <v>1</v>
      </c>
      <c r="I126" s="382"/>
      <c r="J126" s="112"/>
      <c r="K126" s="143"/>
      <c r="L126" s="143"/>
      <c r="M126" s="327" t="s">
        <v>65</v>
      </c>
      <c r="N126" s="33"/>
      <c r="R126" s="32"/>
    </row>
    <row r="127" spans="1:18" ht="34.5" thickBot="1" x14ac:dyDescent="0.45">
      <c r="B127" s="1"/>
      <c r="C127" s="23" t="s">
        <v>87</v>
      </c>
      <c r="D127" s="23" t="s">
        <v>86</v>
      </c>
      <c r="E127" s="358" t="s">
        <v>85</v>
      </c>
      <c r="F127" s="240" t="s">
        <v>74</v>
      </c>
      <c r="G127" s="357"/>
      <c r="H127" s="23" t="s">
        <v>87</v>
      </c>
      <c r="I127" s="242" t="s">
        <v>86</v>
      </c>
      <c r="J127" s="359" t="s">
        <v>85</v>
      </c>
      <c r="K127" s="329" t="s">
        <v>74</v>
      </c>
      <c r="L127" s="337"/>
      <c r="M127" s="23" t="s">
        <v>87</v>
      </c>
      <c r="N127" s="34" t="s">
        <v>86</v>
      </c>
      <c r="O127" s="358" t="s">
        <v>85</v>
      </c>
      <c r="P127" s="232" t="s">
        <v>83</v>
      </c>
      <c r="Q127" s="369" t="s">
        <v>118</v>
      </c>
    </row>
    <row r="128" spans="1:18" ht="17.25" thickTop="1" thickBot="1" x14ac:dyDescent="0.3">
      <c r="B128" s="1"/>
      <c r="C128" s="77">
        <f>SUM(C5,C19,C21,C29,C37,C42,C60,C69,C71,C72,C73,C80,C86,C97,C106,C107,C108,C109)</f>
        <v>578840</v>
      </c>
      <c r="D128" s="77">
        <f>SUM(D5,D19,D21,D29,D37,D42,D60,D69,D71,D72,D73,D80,D86,D97,D106,D107,D108,D109)</f>
        <v>597696</v>
      </c>
      <c r="E128" s="238">
        <f>SUM(E5,E19,E21,E29,E37,E42,E60,E69,E71,E72,E73,E80,E86,E97,E106,E107,E108,E109)</f>
        <v>711680</v>
      </c>
      <c r="F128" s="239">
        <f>SUM(F5,F19,F21,F29,F37,F42,F60,F69,F71,F72,F73,F80,F86,F97,F106,F107,F108,F109)</f>
        <v>132840</v>
      </c>
      <c r="G128" s="338"/>
      <c r="H128" s="77">
        <f>SUM(H5,H19,H21,H29,H37,H42,H60,H69,H71,H72,H73,H80,H86,H97,H106,H107,H108,H109,H120,H121)</f>
        <v>142436</v>
      </c>
      <c r="I128" s="259">
        <f>SUM(I5,I19,I21,I29,I37,I42,I60,I69,I71,I72,I73,I80,I86,I97,I106,I107,I108,I109,I120)</f>
        <v>163225</v>
      </c>
      <c r="J128" s="238">
        <f>SUM(J5,J19,J21,J29,J37,J42,J60,J69,J71,J72,J73,J80,J86,J97,J106,J107,J108,J109,J120)</f>
        <v>188381</v>
      </c>
      <c r="K128" s="239">
        <f>SUM(K5,K19,K21,K29,K37,K42,K60,K69,K71,K72,K73,K80,K86,K97,K106,K107,K108,K109,K120:K121)</f>
        <v>45945</v>
      </c>
      <c r="L128" s="338"/>
      <c r="M128" s="328">
        <f>SUM(C128+H128)</f>
        <v>721276</v>
      </c>
      <c r="N128" s="77">
        <f>D128+I128</f>
        <v>760921</v>
      </c>
      <c r="O128" s="229">
        <f>SUM(E128+J128)</f>
        <v>900061</v>
      </c>
      <c r="P128" s="233">
        <f>SUM(O128-M128)</f>
        <v>178785</v>
      </c>
      <c r="Q128" s="370">
        <f t="shared" ref="Q128" si="53">SUM(O128/M128)-1</f>
        <v>0.2478732135825954</v>
      </c>
    </row>
    <row r="129" spans="2:16" ht="16.5" thickTop="1" x14ac:dyDescent="0.25">
      <c r="B129" s="1"/>
      <c r="C129" s="152"/>
      <c r="D129" s="152"/>
      <c r="E129" s="153"/>
      <c r="F129" s="154"/>
      <c r="G129" s="154"/>
      <c r="H129" s="152"/>
      <c r="I129" s="253"/>
      <c r="J129" s="153"/>
      <c r="K129" s="154"/>
      <c r="L129" s="154"/>
      <c r="M129" s="152"/>
      <c r="N129" s="152"/>
    </row>
    <row r="130" spans="2:16" x14ac:dyDescent="0.25">
      <c r="B130" s="1"/>
      <c r="C130" s="152"/>
      <c r="D130" s="152"/>
      <c r="E130" s="153"/>
      <c r="F130" s="154"/>
      <c r="G130" s="154"/>
      <c r="H130" s="152"/>
      <c r="I130" s="253"/>
      <c r="J130" s="153"/>
      <c r="K130" s="154"/>
      <c r="L130" s="154"/>
      <c r="M130" s="152"/>
      <c r="N130" s="152"/>
    </row>
    <row r="131" spans="2:16" ht="18.75" x14ac:dyDescent="0.3">
      <c r="B131" s="162" t="s">
        <v>100</v>
      </c>
      <c r="C131" s="378" t="s">
        <v>103</v>
      </c>
      <c r="D131" s="379" t="s">
        <v>99</v>
      </c>
      <c r="E131" s="380" t="s">
        <v>116</v>
      </c>
      <c r="F131" s="381" t="s">
        <v>117</v>
      </c>
      <c r="G131" s="154"/>
      <c r="H131" s="152"/>
      <c r="I131" s="253"/>
      <c r="J131" s="375" t="s">
        <v>107</v>
      </c>
      <c r="K131" s="376"/>
      <c r="L131" s="376"/>
      <c r="M131" s="377"/>
      <c r="N131" s="277"/>
      <c r="O131" s="278"/>
      <c r="P131" s="279"/>
    </row>
    <row r="132" spans="2:16" ht="18.75" x14ac:dyDescent="0.3">
      <c r="B132" s="155" t="s">
        <v>102</v>
      </c>
      <c r="C132" s="156">
        <v>37100</v>
      </c>
      <c r="D132" s="271">
        <v>37100</v>
      </c>
      <c r="E132" s="111"/>
      <c r="F132" s="272"/>
      <c r="G132" s="270"/>
      <c r="H132" s="44"/>
      <c r="I132" s="260"/>
      <c r="J132" s="280"/>
      <c r="K132" s="270"/>
      <c r="L132" s="270"/>
      <c r="M132" s="151" t="s">
        <v>109</v>
      </c>
      <c r="N132" s="151" t="s">
        <v>70</v>
      </c>
      <c r="O132" s="222"/>
      <c r="P132" s="281"/>
    </row>
    <row r="133" spans="2:16" ht="19.5" customHeight="1" x14ac:dyDescent="0.3">
      <c r="B133" s="155" t="s">
        <v>93</v>
      </c>
      <c r="C133" s="156">
        <v>7000</v>
      </c>
      <c r="D133" s="269" t="s">
        <v>114</v>
      </c>
      <c r="E133" s="136"/>
      <c r="F133" s="273"/>
      <c r="G133" s="341"/>
      <c r="H133" s="108"/>
      <c r="I133" s="265"/>
      <c r="J133" s="282" t="s">
        <v>105</v>
      </c>
      <c r="K133" s="270"/>
      <c r="L133" s="270"/>
      <c r="M133" s="287">
        <v>20000</v>
      </c>
      <c r="N133" s="288">
        <v>4917</v>
      </c>
      <c r="O133" s="151" t="s">
        <v>108</v>
      </c>
      <c r="P133" s="281"/>
    </row>
    <row r="134" spans="2:16" ht="18.75" x14ac:dyDescent="0.3">
      <c r="B134" s="155" t="s">
        <v>94</v>
      </c>
      <c r="C134" s="156">
        <v>6000</v>
      </c>
      <c r="D134" s="269" t="s">
        <v>114</v>
      </c>
      <c r="E134" s="136"/>
      <c r="F134" s="274"/>
      <c r="G134" s="342"/>
      <c r="H134" s="158"/>
      <c r="I134" s="266"/>
      <c r="J134" s="283" t="s">
        <v>106</v>
      </c>
      <c r="K134" s="222"/>
      <c r="L134" s="222"/>
      <c r="M134" s="288">
        <v>13350</v>
      </c>
      <c r="N134" s="288">
        <v>15060</v>
      </c>
      <c r="O134" s="114" t="s">
        <v>104</v>
      </c>
      <c r="P134" s="281"/>
    </row>
    <row r="135" spans="2:16" ht="18.75" x14ac:dyDescent="0.3">
      <c r="B135" s="155" t="s">
        <v>95</v>
      </c>
      <c r="C135" s="156">
        <v>6000</v>
      </c>
      <c r="D135" s="372">
        <v>5850</v>
      </c>
      <c r="E135" s="136"/>
      <c r="F135" s="274"/>
      <c r="G135" s="342"/>
      <c r="H135" s="158"/>
      <c r="I135" s="266"/>
      <c r="J135" s="283"/>
      <c r="K135" s="223"/>
      <c r="L135" s="223"/>
      <c r="M135" s="114"/>
      <c r="N135" s="114"/>
      <c r="O135" s="114"/>
      <c r="P135" s="281"/>
    </row>
    <row r="136" spans="2:16" ht="18.75" x14ac:dyDescent="0.3">
      <c r="B136" s="155" t="s">
        <v>96</v>
      </c>
      <c r="C136" s="156">
        <v>2500</v>
      </c>
      <c r="D136" s="374">
        <v>2500</v>
      </c>
      <c r="E136" s="271"/>
      <c r="F136" s="226"/>
      <c r="G136" s="267"/>
      <c r="H136" s="158"/>
      <c r="I136" s="268"/>
      <c r="J136" s="284"/>
      <c r="K136" s="285"/>
      <c r="L136" s="285"/>
      <c r="M136" s="276"/>
      <c r="N136" s="276"/>
      <c r="O136" s="276"/>
      <c r="P136" s="286"/>
    </row>
    <row r="137" spans="2:16" ht="18.75" x14ac:dyDescent="0.3">
      <c r="B137" s="155" t="s">
        <v>97</v>
      </c>
      <c r="C137" s="156">
        <v>5000</v>
      </c>
      <c r="D137" s="269"/>
      <c r="E137" s="271">
        <v>5000</v>
      </c>
      <c r="F137" s="275"/>
      <c r="G137" s="343"/>
      <c r="H137" s="114"/>
      <c r="I137" s="261"/>
      <c r="J137" s="2"/>
      <c r="K137" s="223"/>
      <c r="L137" s="223"/>
      <c r="M137" s="114"/>
      <c r="N137" s="114"/>
      <c r="O137" s="2"/>
    </row>
    <row r="138" spans="2:16" ht="18.75" x14ac:dyDescent="0.3">
      <c r="B138" s="155" t="s">
        <v>98</v>
      </c>
      <c r="C138" s="156">
        <v>50000</v>
      </c>
      <c r="D138" s="269"/>
      <c r="E138" s="271">
        <v>50000</v>
      </c>
      <c r="F138" s="275"/>
      <c r="G138" s="343"/>
      <c r="H138" s="151"/>
      <c r="I138" s="261"/>
      <c r="J138" s="110"/>
      <c r="K138" s="223"/>
      <c r="L138" s="223"/>
      <c r="M138" s="114"/>
      <c r="N138" s="114"/>
      <c r="O138" s="2"/>
    </row>
    <row r="139" spans="2:16" ht="18.75" x14ac:dyDescent="0.3">
      <c r="B139" s="155" t="s">
        <v>101</v>
      </c>
      <c r="C139" s="156">
        <v>10000</v>
      </c>
      <c r="D139" s="269"/>
      <c r="E139" s="271">
        <v>10000</v>
      </c>
      <c r="F139" s="275"/>
      <c r="G139" s="343"/>
      <c r="H139" s="151"/>
      <c r="I139" s="261"/>
      <c r="J139" s="111"/>
      <c r="K139" s="223"/>
      <c r="L139" s="223"/>
      <c r="M139" s="114"/>
      <c r="N139" s="114"/>
      <c r="O139" s="2"/>
    </row>
    <row r="140" spans="2:16" ht="18.75" x14ac:dyDescent="0.3">
      <c r="B140" s="160" t="s">
        <v>115</v>
      </c>
      <c r="C140" s="161">
        <v>5000</v>
      </c>
      <c r="D140" s="276"/>
      <c r="E140" s="227"/>
      <c r="F140" s="373">
        <v>5000</v>
      </c>
      <c r="G140" s="343"/>
      <c r="H140" s="151"/>
      <c r="I140" s="261"/>
      <c r="J140" s="111"/>
      <c r="K140" s="223"/>
      <c r="L140" s="223"/>
      <c r="M140" s="114"/>
      <c r="N140" s="114"/>
      <c r="O140" s="2"/>
    </row>
    <row r="141" spans="2:16" x14ac:dyDescent="0.25">
      <c r="D141" s="2"/>
      <c r="E141" s="2"/>
      <c r="F141" s="121"/>
      <c r="G141" s="121"/>
      <c r="H141" s="151"/>
      <c r="I141" s="261"/>
      <c r="J141" s="111"/>
      <c r="K141" s="223"/>
      <c r="L141" s="223"/>
      <c r="M141" s="114"/>
      <c r="N141" s="114"/>
      <c r="O141" s="2"/>
    </row>
    <row r="142" spans="2:16" x14ac:dyDescent="0.25">
      <c r="D142" s="2"/>
      <c r="E142" s="2"/>
      <c r="F142" s="121"/>
      <c r="G142" s="121"/>
      <c r="H142" s="136"/>
      <c r="I142" s="262"/>
      <c r="J142" s="109"/>
      <c r="K142" s="223"/>
      <c r="L142" s="223"/>
      <c r="M142" s="224"/>
      <c r="N142" s="114"/>
      <c r="O142" s="2"/>
    </row>
    <row r="143" spans="2:16" ht="18.75" x14ac:dyDescent="0.3">
      <c r="B143" s="157"/>
      <c r="C143" s="157"/>
      <c r="D143" s="158"/>
      <c r="E143"/>
      <c r="F143" s="121"/>
      <c r="G143" s="121"/>
      <c r="H143" s="2"/>
      <c r="I143" s="263"/>
      <c r="J143" s="2"/>
      <c r="K143" s="223"/>
      <c r="L143" s="223"/>
      <c r="M143" s="114"/>
      <c r="N143" s="114"/>
      <c r="O143" s="2"/>
    </row>
    <row r="144" spans="2:16" x14ac:dyDescent="0.25">
      <c r="B144" s="114"/>
      <c r="C144" s="113"/>
      <c r="D144" s="159"/>
      <c r="E144"/>
      <c r="F144" s="121"/>
      <c r="G144" s="121"/>
      <c r="H144" s="2"/>
      <c r="I144" s="263"/>
      <c r="J144" s="2"/>
      <c r="K144" s="223"/>
      <c r="L144" s="223"/>
      <c r="M144" s="225"/>
      <c r="N144" s="114"/>
      <c r="O144" s="2"/>
    </row>
    <row r="145" spans="2:16" x14ac:dyDescent="0.25">
      <c r="B145" s="114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2:16" x14ac:dyDescent="0.25">
      <c r="B146" s="114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2:16" x14ac:dyDescent="0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16" x14ac:dyDescent="0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x14ac:dyDescent="0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x14ac:dyDescent="0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x14ac:dyDescent="0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x14ac:dyDescent="0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x14ac:dyDescent="0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x14ac:dyDescent="0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x14ac:dyDescent="0.2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x14ac:dyDescent="0.2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x14ac:dyDescent="0.2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x14ac:dyDescent="0.2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x14ac:dyDescent="0.2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3:16" x14ac:dyDescent="0.2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3:16" x14ac:dyDescent="0.2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3:16" x14ac:dyDescent="0.2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3:16" x14ac:dyDescent="0.2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3:16" x14ac:dyDescent="0.2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3:16" x14ac:dyDescent="0.2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3:16" x14ac:dyDescent="0.2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3:16" x14ac:dyDescent="0.2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3:16" x14ac:dyDescent="0.2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3:16" x14ac:dyDescent="0.2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3:16" x14ac:dyDescent="0.2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3:16" x14ac:dyDescent="0.2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3:16" x14ac:dyDescent="0.2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3:16" x14ac:dyDescent="0.2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3:16" x14ac:dyDescent="0.2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3:16" x14ac:dyDescent="0.2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3:16" x14ac:dyDescent="0.2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3:16" x14ac:dyDescent="0.2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3:16" x14ac:dyDescent="0.2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3:16" x14ac:dyDescent="0.2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3:16" x14ac:dyDescent="0.2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3:16" x14ac:dyDescent="0.2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3:16" x14ac:dyDescent="0.2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3:16" x14ac:dyDescent="0.2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3:16" x14ac:dyDescent="0.2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3:16" x14ac:dyDescent="0.2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3:16" x14ac:dyDescent="0.2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3:16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3:16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3:16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3:16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3:16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4:16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4:16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4:16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4:16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4:16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4:16" x14ac:dyDescent="0.25"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4:16" x14ac:dyDescent="0.25"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4:16" x14ac:dyDescent="0.25"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4:16" x14ac:dyDescent="0.25"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4:16" x14ac:dyDescent="0.25"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4:16" x14ac:dyDescent="0.25"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4:16" x14ac:dyDescent="0.25"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4:16" x14ac:dyDescent="0.25"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4:16" x14ac:dyDescent="0.25"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4:16" x14ac:dyDescent="0.25"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4:16" x14ac:dyDescent="0.25"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4:16" x14ac:dyDescent="0.25"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4:16" x14ac:dyDescent="0.25"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4:16" x14ac:dyDescent="0.25"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4:16" x14ac:dyDescent="0.25"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4:16" x14ac:dyDescent="0.25"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4:16" x14ac:dyDescent="0.25"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4:16" x14ac:dyDescent="0.25"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4:16" x14ac:dyDescent="0.25"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4:16" x14ac:dyDescent="0.25"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4:16" x14ac:dyDescent="0.25"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4:16" x14ac:dyDescent="0.25"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4:16" x14ac:dyDescent="0.25"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4:16" x14ac:dyDescent="0.25"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4:16" x14ac:dyDescent="0.25"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4:16" x14ac:dyDescent="0.25"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4:16" x14ac:dyDescent="0.25"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4:16" x14ac:dyDescent="0.25"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4:16" x14ac:dyDescent="0.25"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4:16" x14ac:dyDescent="0.25"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4:16" x14ac:dyDescent="0.25"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4:16" x14ac:dyDescent="0.25"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4:16" x14ac:dyDescent="0.25"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4:16" x14ac:dyDescent="0.25"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4:16" x14ac:dyDescent="0.25"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4:16" x14ac:dyDescent="0.25"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4:16" x14ac:dyDescent="0.25"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4:16" x14ac:dyDescent="0.25"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4:16" x14ac:dyDescent="0.25"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4:16" x14ac:dyDescent="0.25"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4:16" x14ac:dyDescent="0.25"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4:16" x14ac:dyDescent="0.25"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4:16" x14ac:dyDescent="0.25"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4:16" x14ac:dyDescent="0.25"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4:16" x14ac:dyDescent="0.25"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4:16" x14ac:dyDescent="0.25"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4:16" x14ac:dyDescent="0.25"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4:16" x14ac:dyDescent="0.25"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4:16" x14ac:dyDescent="0.25"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4:16" x14ac:dyDescent="0.25"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4:16" x14ac:dyDescent="0.25"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4:16" x14ac:dyDescent="0.25"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4:16" x14ac:dyDescent="0.25">
      <c r="E250"/>
      <c r="F250" s="121"/>
      <c r="G250" s="121"/>
      <c r="H250"/>
      <c r="I250" s="241"/>
      <c r="J250"/>
      <c r="K250" s="121"/>
      <c r="L250" s="121"/>
      <c r="M250"/>
    </row>
    <row r="251" spans="4:16" x14ac:dyDescent="0.25">
      <c r="E251"/>
      <c r="F251" s="121"/>
      <c r="G251" s="121"/>
      <c r="H251"/>
      <c r="I251" s="241"/>
      <c r="J251"/>
      <c r="K251" s="121"/>
      <c r="L251" s="121"/>
      <c r="M251"/>
    </row>
    <row r="252" spans="4:16" x14ac:dyDescent="0.25">
      <c r="E252"/>
      <c r="F252" s="121"/>
      <c r="G252" s="121"/>
      <c r="H252"/>
      <c r="I252" s="241"/>
      <c r="J252"/>
      <c r="K252" s="121"/>
      <c r="L252" s="121"/>
      <c r="M252"/>
    </row>
    <row r="253" spans="4:16" x14ac:dyDescent="0.25">
      <c r="E253"/>
      <c r="F253" s="121"/>
      <c r="G253" s="121"/>
      <c r="H253"/>
      <c r="I253" s="241"/>
      <c r="J253"/>
      <c r="K253" s="121"/>
      <c r="L253" s="121"/>
      <c r="M253"/>
    </row>
    <row r="254" spans="4:16" x14ac:dyDescent="0.25">
      <c r="E254"/>
      <c r="F254" s="121"/>
      <c r="G254" s="121"/>
      <c r="H254"/>
      <c r="I254" s="241"/>
      <c r="J254"/>
      <c r="K254" s="121"/>
      <c r="L254" s="121"/>
      <c r="M254"/>
    </row>
    <row r="255" spans="4:16" x14ac:dyDescent="0.25">
      <c r="E255"/>
      <c r="F255" s="121"/>
      <c r="G255" s="121"/>
      <c r="H255"/>
      <c r="I255" s="241"/>
      <c r="J255"/>
      <c r="K255" s="121"/>
      <c r="L255" s="121"/>
      <c r="M255"/>
    </row>
    <row r="256" spans="4:16" x14ac:dyDescent="0.25">
      <c r="E256"/>
      <c r="F256" s="121"/>
      <c r="G256" s="121"/>
      <c r="H256"/>
      <c r="I256" s="241"/>
      <c r="J256"/>
      <c r="K256" s="121"/>
      <c r="L256" s="121"/>
      <c r="M256"/>
    </row>
    <row r="257" spans="5:13" x14ac:dyDescent="0.25">
      <c r="E257"/>
      <c r="F257" s="121"/>
      <c r="G257" s="121"/>
      <c r="H257"/>
      <c r="I257" s="241"/>
      <c r="J257"/>
      <c r="K257" s="121"/>
      <c r="L257" s="121"/>
      <c r="M257"/>
    </row>
    <row r="258" spans="5:13" x14ac:dyDescent="0.25">
      <c r="E258"/>
      <c r="F258" s="121"/>
      <c r="G258" s="121"/>
      <c r="H258"/>
      <c r="I258" s="241"/>
      <c r="J258"/>
      <c r="K258" s="121"/>
      <c r="L258" s="121"/>
      <c r="M258"/>
    </row>
    <row r="259" spans="5:13" x14ac:dyDescent="0.25">
      <c r="E259"/>
      <c r="F259" s="121"/>
      <c r="G259" s="121"/>
      <c r="H259"/>
      <c r="I259" s="241"/>
      <c r="J259"/>
      <c r="K259" s="121"/>
      <c r="L259" s="121"/>
      <c r="M259"/>
    </row>
    <row r="260" spans="5:13" x14ac:dyDescent="0.25">
      <c r="E260"/>
      <c r="F260" s="121"/>
      <c r="G260" s="121"/>
      <c r="H260"/>
      <c r="I260" s="241"/>
      <c r="J260"/>
      <c r="K260" s="121"/>
      <c r="L260" s="121"/>
      <c r="M260"/>
    </row>
    <row r="261" spans="5:13" x14ac:dyDescent="0.25">
      <c r="E261"/>
      <c r="F261" s="121"/>
      <c r="G261" s="121"/>
      <c r="H261"/>
      <c r="I261" s="241"/>
      <c r="J261"/>
      <c r="K261" s="121"/>
      <c r="L261" s="121"/>
      <c r="M261"/>
    </row>
    <row r="262" spans="5:13" x14ac:dyDescent="0.25">
      <c r="E262"/>
      <c r="F262" s="121"/>
      <c r="G262" s="121"/>
      <c r="H262"/>
      <c r="I262" s="241"/>
      <c r="J262"/>
      <c r="K262" s="121"/>
      <c r="L262" s="121"/>
      <c r="M262"/>
    </row>
    <row r="263" spans="5:13" x14ac:dyDescent="0.25">
      <c r="E263"/>
      <c r="F263" s="121"/>
      <c r="G263" s="121"/>
      <c r="H263"/>
      <c r="I263" s="241"/>
      <c r="J263"/>
      <c r="K263" s="121"/>
      <c r="L263" s="121"/>
      <c r="M263"/>
    </row>
    <row r="264" spans="5:13" x14ac:dyDescent="0.25">
      <c r="E264"/>
      <c r="F264" s="121"/>
      <c r="G264" s="121"/>
      <c r="H264"/>
      <c r="I264" s="241"/>
      <c r="J264"/>
      <c r="K264" s="121"/>
      <c r="L264" s="121"/>
      <c r="M264"/>
    </row>
    <row r="265" spans="5:13" x14ac:dyDescent="0.25">
      <c r="E265"/>
      <c r="F265" s="121"/>
      <c r="G265" s="121"/>
      <c r="H265"/>
      <c r="I265" s="241"/>
      <c r="J265"/>
      <c r="K265" s="121"/>
      <c r="L265" s="121"/>
      <c r="M265"/>
    </row>
    <row r="266" spans="5:13" x14ac:dyDescent="0.25">
      <c r="E266"/>
      <c r="F266" s="121"/>
      <c r="G266" s="121"/>
      <c r="H266"/>
      <c r="I266" s="241"/>
      <c r="J266"/>
      <c r="K266" s="121"/>
      <c r="L266" s="121"/>
      <c r="M266"/>
    </row>
    <row r="267" spans="5:13" x14ac:dyDescent="0.25">
      <c r="E267"/>
      <c r="F267" s="121"/>
      <c r="G267" s="121"/>
      <c r="H267"/>
      <c r="I267" s="241"/>
      <c r="J267"/>
      <c r="K267" s="121"/>
      <c r="L267" s="121"/>
      <c r="M267"/>
    </row>
    <row r="268" spans="5:13" x14ac:dyDescent="0.25">
      <c r="E268"/>
      <c r="F268" s="121"/>
      <c r="G268" s="121"/>
      <c r="H268"/>
      <c r="I268" s="241"/>
      <c r="J268"/>
      <c r="K268" s="121"/>
      <c r="L268" s="121"/>
      <c r="M268"/>
    </row>
    <row r="269" spans="5:13" x14ac:dyDescent="0.25">
      <c r="E269"/>
      <c r="F269" s="121"/>
      <c r="G269" s="121"/>
      <c r="H269"/>
      <c r="I269" s="241"/>
      <c r="J269"/>
      <c r="K269" s="121"/>
      <c r="L269" s="121"/>
      <c r="M269"/>
    </row>
    <row r="270" spans="5:13" x14ac:dyDescent="0.25">
      <c r="E270"/>
      <c r="F270" s="121"/>
      <c r="G270" s="121"/>
      <c r="H270"/>
      <c r="I270" s="241"/>
      <c r="J270"/>
      <c r="K270" s="121"/>
      <c r="L270" s="121"/>
      <c r="M270"/>
    </row>
    <row r="271" spans="5:13" x14ac:dyDescent="0.25">
      <c r="E271"/>
      <c r="F271" s="121"/>
      <c r="G271" s="121"/>
      <c r="H271"/>
      <c r="I271" s="241"/>
      <c r="J271"/>
      <c r="K271" s="121"/>
      <c r="L271" s="121"/>
      <c r="M271"/>
    </row>
    <row r="272" spans="5:13" x14ac:dyDescent="0.25">
      <c r="E272"/>
      <c r="F272" s="121"/>
      <c r="G272" s="121"/>
      <c r="H272"/>
      <c r="I272" s="241"/>
      <c r="J272"/>
      <c r="K272" s="121"/>
      <c r="L272" s="121"/>
      <c r="M272"/>
    </row>
    <row r="273" spans="5:13" x14ac:dyDescent="0.25">
      <c r="E273"/>
      <c r="F273" s="121"/>
      <c r="G273" s="121"/>
      <c r="H273"/>
      <c r="I273" s="241"/>
      <c r="J273"/>
      <c r="K273" s="121"/>
      <c r="L273" s="121"/>
      <c r="M273"/>
    </row>
    <row r="274" spans="5:13" x14ac:dyDescent="0.25">
      <c r="E274"/>
      <c r="F274" s="121"/>
      <c r="G274" s="121"/>
      <c r="H274"/>
      <c r="I274" s="241"/>
      <c r="J274"/>
      <c r="K274" s="121"/>
      <c r="L274" s="121"/>
      <c r="M274"/>
    </row>
    <row r="275" spans="5:13" x14ac:dyDescent="0.25">
      <c r="E275"/>
      <c r="F275" s="121"/>
      <c r="G275" s="121"/>
      <c r="H275"/>
      <c r="I275" s="241"/>
      <c r="J275"/>
      <c r="K275" s="121"/>
      <c r="L275" s="121"/>
      <c r="M275"/>
    </row>
    <row r="276" spans="5:13" x14ac:dyDescent="0.25">
      <c r="E276"/>
      <c r="F276" s="121"/>
      <c r="G276" s="121"/>
      <c r="H276"/>
      <c r="I276" s="241"/>
      <c r="J276"/>
      <c r="K276" s="121"/>
      <c r="L276" s="121"/>
      <c r="M276"/>
    </row>
    <row r="277" spans="5:13" x14ac:dyDescent="0.25">
      <c r="E277"/>
      <c r="F277" s="121"/>
      <c r="G277" s="121"/>
      <c r="H277"/>
      <c r="I277" s="241"/>
      <c r="J277"/>
      <c r="K277" s="121"/>
      <c r="L277" s="121"/>
      <c r="M277"/>
    </row>
    <row r="278" spans="5:13" x14ac:dyDescent="0.25">
      <c r="E278"/>
      <c r="F278" s="121"/>
      <c r="G278" s="121"/>
      <c r="H278"/>
      <c r="I278" s="241"/>
      <c r="J278"/>
      <c r="K278" s="121"/>
      <c r="L278" s="121"/>
      <c r="M278"/>
    </row>
    <row r="279" spans="5:13" x14ac:dyDescent="0.25">
      <c r="E279"/>
      <c r="F279" s="121"/>
      <c r="G279" s="121"/>
      <c r="H279"/>
      <c r="I279" s="241"/>
      <c r="J279"/>
      <c r="K279" s="121"/>
      <c r="L279" s="121"/>
      <c r="M279"/>
    </row>
    <row r="280" spans="5:13" x14ac:dyDescent="0.25">
      <c r="E280"/>
      <c r="F280" s="121"/>
      <c r="G280" s="121"/>
      <c r="H280"/>
      <c r="I280" s="241"/>
      <c r="J280"/>
      <c r="K280" s="121"/>
      <c r="L280" s="121"/>
      <c r="M280"/>
    </row>
    <row r="281" spans="5:13" x14ac:dyDescent="0.25">
      <c r="E281"/>
      <c r="F281" s="121"/>
      <c r="G281" s="121"/>
      <c r="H281"/>
      <c r="I281" s="241"/>
      <c r="J281"/>
      <c r="K281" s="121"/>
      <c r="L281" s="121"/>
      <c r="M281"/>
    </row>
    <row r="282" spans="5:13" x14ac:dyDescent="0.25">
      <c r="E282"/>
      <c r="F282" s="121"/>
      <c r="G282" s="121"/>
      <c r="H282"/>
      <c r="I282" s="241"/>
      <c r="J282"/>
      <c r="K282" s="121"/>
      <c r="L282" s="121"/>
      <c r="M282"/>
    </row>
    <row r="283" spans="5:13" x14ac:dyDescent="0.25">
      <c r="E283"/>
      <c r="F283" s="121"/>
      <c r="G283" s="121"/>
      <c r="H283"/>
      <c r="I283" s="241"/>
      <c r="J283"/>
      <c r="K283" s="121"/>
      <c r="L283" s="121"/>
      <c r="M283"/>
    </row>
    <row r="284" spans="5:13" x14ac:dyDescent="0.25">
      <c r="E284"/>
      <c r="F284" s="121"/>
      <c r="G284" s="121"/>
      <c r="H284"/>
      <c r="I284" s="241"/>
      <c r="J284"/>
      <c r="K284" s="121"/>
      <c r="L284" s="121"/>
      <c r="M284"/>
    </row>
    <row r="285" spans="5:13" x14ac:dyDescent="0.25">
      <c r="E285"/>
      <c r="F285" s="121"/>
      <c r="G285" s="121"/>
      <c r="H285"/>
      <c r="I285" s="241"/>
      <c r="J285"/>
      <c r="K285" s="121"/>
      <c r="L285" s="121"/>
      <c r="M285"/>
    </row>
    <row r="286" spans="5:13" x14ac:dyDescent="0.25">
      <c r="E286"/>
      <c r="F286" s="121"/>
      <c r="G286" s="121"/>
      <c r="H286"/>
      <c r="I286" s="241"/>
      <c r="J286"/>
      <c r="K286" s="121"/>
      <c r="L286" s="121"/>
      <c r="M286"/>
    </row>
    <row r="287" spans="5:13" x14ac:dyDescent="0.25">
      <c r="E287"/>
      <c r="F287" s="121"/>
      <c r="G287" s="121"/>
      <c r="H287"/>
      <c r="I287" s="241"/>
      <c r="J287"/>
      <c r="K287" s="121"/>
      <c r="L287" s="121"/>
      <c r="M287"/>
    </row>
    <row r="288" spans="5:13" x14ac:dyDescent="0.25">
      <c r="E288"/>
      <c r="F288" s="121"/>
      <c r="G288" s="121"/>
      <c r="H288"/>
      <c r="I288" s="241"/>
      <c r="J288"/>
      <c r="K288" s="121"/>
      <c r="L288" s="121"/>
      <c r="M288"/>
    </row>
    <row r="289" spans="5:13" x14ac:dyDescent="0.25">
      <c r="E289"/>
      <c r="F289" s="121"/>
      <c r="G289" s="121"/>
      <c r="H289"/>
      <c r="I289" s="241"/>
      <c r="J289"/>
      <c r="K289" s="121"/>
      <c r="L289" s="121"/>
      <c r="M289"/>
    </row>
    <row r="290" spans="5:13" x14ac:dyDescent="0.25">
      <c r="E290"/>
      <c r="F290" s="121"/>
      <c r="G290" s="121"/>
      <c r="H290"/>
      <c r="I290" s="241"/>
      <c r="J290"/>
      <c r="K290" s="121"/>
      <c r="L290" s="121"/>
      <c r="M290"/>
    </row>
    <row r="291" spans="5:13" x14ac:dyDescent="0.25">
      <c r="E291"/>
      <c r="F291" s="121"/>
      <c r="G291" s="121"/>
      <c r="H291"/>
      <c r="I291" s="241"/>
      <c r="J291"/>
      <c r="K291" s="121"/>
      <c r="L291" s="121"/>
      <c r="M291"/>
    </row>
    <row r="292" spans="5:13" x14ac:dyDescent="0.25">
      <c r="E292"/>
      <c r="F292" s="121"/>
      <c r="G292" s="121"/>
      <c r="H292"/>
      <c r="I292" s="241"/>
      <c r="J292"/>
      <c r="K292" s="121"/>
      <c r="L292" s="121"/>
      <c r="M292"/>
    </row>
    <row r="293" spans="5:13" x14ac:dyDescent="0.25">
      <c r="E293"/>
      <c r="F293" s="121"/>
      <c r="G293" s="121"/>
      <c r="H293"/>
      <c r="I293" s="241"/>
      <c r="J293"/>
      <c r="K293" s="121"/>
      <c r="L293" s="121"/>
      <c r="M293"/>
    </row>
    <row r="294" spans="5:13" x14ac:dyDescent="0.25">
      <c r="E294"/>
      <c r="F294" s="121"/>
      <c r="G294" s="121"/>
      <c r="H294"/>
      <c r="I294" s="241"/>
      <c r="J294"/>
      <c r="K294" s="121"/>
      <c r="L294" s="121"/>
      <c r="M294"/>
    </row>
    <row r="295" spans="5:13" x14ac:dyDescent="0.25">
      <c r="E295"/>
      <c r="F295" s="121"/>
      <c r="G295" s="121"/>
      <c r="H295"/>
      <c r="I295" s="241"/>
      <c r="J295"/>
      <c r="K295" s="121"/>
      <c r="L295" s="121"/>
      <c r="M295"/>
    </row>
    <row r="296" spans="5:13" x14ac:dyDescent="0.25">
      <c r="E296"/>
      <c r="F296" s="121"/>
      <c r="G296" s="121"/>
      <c r="H296"/>
      <c r="I296" s="241"/>
      <c r="J296"/>
      <c r="K296" s="121"/>
      <c r="L296" s="121"/>
      <c r="M296"/>
    </row>
    <row r="297" spans="5:13" x14ac:dyDescent="0.25">
      <c r="E297"/>
      <c r="F297" s="121"/>
      <c r="G297" s="121"/>
      <c r="H297"/>
      <c r="I297" s="241"/>
      <c r="J297"/>
      <c r="K297" s="121"/>
      <c r="L297" s="121"/>
      <c r="M297"/>
    </row>
    <row r="298" spans="5:13" x14ac:dyDescent="0.25">
      <c r="E298"/>
      <c r="F298" s="121"/>
      <c r="G298" s="121"/>
      <c r="H298"/>
      <c r="I298" s="241"/>
      <c r="J298"/>
      <c r="K298" s="121"/>
      <c r="L298" s="121"/>
      <c r="M298"/>
    </row>
    <row r="299" spans="5:13" x14ac:dyDescent="0.25">
      <c r="E299"/>
      <c r="F299" s="121"/>
      <c r="G299" s="121"/>
      <c r="H299"/>
      <c r="I299" s="241"/>
      <c r="J299"/>
      <c r="K299" s="121"/>
      <c r="L299" s="121"/>
      <c r="M299"/>
    </row>
    <row r="300" spans="5:13" x14ac:dyDescent="0.25">
      <c r="E300"/>
      <c r="F300" s="121"/>
      <c r="G300" s="121"/>
      <c r="H300"/>
      <c r="I300" s="241"/>
      <c r="J300"/>
      <c r="K300" s="121"/>
      <c r="L300" s="121"/>
      <c r="M300"/>
    </row>
    <row r="301" spans="5:13" x14ac:dyDescent="0.25">
      <c r="E301"/>
      <c r="F301" s="121"/>
      <c r="G301" s="121"/>
      <c r="H301"/>
      <c r="I301" s="241"/>
      <c r="J301"/>
      <c r="K301" s="121"/>
      <c r="L301" s="121"/>
      <c r="M301"/>
    </row>
    <row r="302" spans="5:13" x14ac:dyDescent="0.25">
      <c r="E302"/>
      <c r="F302" s="121"/>
      <c r="G302" s="121"/>
      <c r="H302"/>
      <c r="I302" s="241"/>
      <c r="J302"/>
      <c r="K302" s="121"/>
      <c r="L302" s="121"/>
      <c r="M302"/>
    </row>
    <row r="303" spans="5:13" x14ac:dyDescent="0.25">
      <c r="E303"/>
      <c r="F303" s="121"/>
      <c r="G303" s="121"/>
      <c r="H303"/>
      <c r="I303" s="241"/>
      <c r="J303"/>
      <c r="K303" s="121"/>
      <c r="L303" s="121"/>
      <c r="M303"/>
    </row>
    <row r="304" spans="5:13" x14ac:dyDescent="0.25">
      <c r="E304"/>
      <c r="F304" s="121"/>
      <c r="G304" s="121"/>
      <c r="H304"/>
      <c r="I304" s="241"/>
      <c r="J304"/>
      <c r="K304" s="121"/>
      <c r="L304" s="121"/>
      <c r="M304"/>
    </row>
    <row r="305" spans="5:13" x14ac:dyDescent="0.25">
      <c r="E305"/>
      <c r="F305" s="121"/>
      <c r="G305" s="121"/>
      <c r="H305"/>
      <c r="I305" s="241"/>
      <c r="J305"/>
      <c r="K305" s="121"/>
      <c r="L305" s="121"/>
      <c r="M305"/>
    </row>
    <row r="306" spans="5:13" x14ac:dyDescent="0.25">
      <c r="E306"/>
      <c r="F306" s="121"/>
      <c r="G306" s="121"/>
      <c r="H306"/>
      <c r="I306" s="241"/>
      <c r="J306"/>
      <c r="K306" s="121"/>
      <c r="L306" s="121"/>
      <c r="M306"/>
    </row>
    <row r="307" spans="5:13" x14ac:dyDescent="0.25">
      <c r="E307"/>
      <c r="F307" s="121"/>
      <c r="G307" s="121"/>
      <c r="H307"/>
      <c r="I307" s="241"/>
      <c r="J307"/>
      <c r="K307" s="121"/>
      <c r="L307" s="121"/>
      <c r="M307"/>
    </row>
    <row r="308" spans="5:13" x14ac:dyDescent="0.25">
      <c r="E308"/>
      <c r="F308" s="121"/>
      <c r="G308" s="121"/>
      <c r="H308"/>
      <c r="I308" s="241"/>
      <c r="J308"/>
      <c r="K308" s="121"/>
      <c r="L308" s="121"/>
      <c r="M308"/>
    </row>
    <row r="309" spans="5:13" x14ac:dyDescent="0.25">
      <c r="E309"/>
      <c r="F309" s="121"/>
      <c r="G309" s="121"/>
      <c r="H309"/>
      <c r="I309" s="241"/>
      <c r="J309"/>
      <c r="K309" s="121"/>
      <c r="L309" s="121"/>
      <c r="M309"/>
    </row>
    <row r="310" spans="5:13" x14ac:dyDescent="0.25">
      <c r="E310"/>
      <c r="F310" s="121"/>
      <c r="G310" s="121"/>
      <c r="H310"/>
      <c r="I310" s="241"/>
      <c r="J310"/>
      <c r="K310" s="121"/>
      <c r="L310" s="121"/>
      <c r="M310"/>
    </row>
    <row r="311" spans="5:13" x14ac:dyDescent="0.25">
      <c r="E311"/>
      <c r="F311" s="121"/>
      <c r="G311" s="121"/>
      <c r="H311"/>
      <c r="I311" s="241"/>
      <c r="J311"/>
      <c r="K311" s="121"/>
      <c r="L311" s="121"/>
      <c r="M311"/>
    </row>
    <row r="312" spans="5:13" x14ac:dyDescent="0.25">
      <c r="E312"/>
      <c r="F312" s="121"/>
      <c r="G312" s="121"/>
      <c r="H312"/>
      <c r="I312" s="241"/>
      <c r="J312"/>
      <c r="K312" s="121"/>
      <c r="L312" s="121"/>
      <c r="M312"/>
    </row>
    <row r="313" spans="5:13" x14ac:dyDescent="0.25">
      <c r="E313"/>
      <c r="F313" s="121"/>
      <c r="G313" s="121"/>
      <c r="H313"/>
      <c r="I313" s="241"/>
      <c r="J313"/>
      <c r="K313" s="121"/>
      <c r="L313" s="121"/>
      <c r="M313"/>
    </row>
    <row r="314" spans="5:13" x14ac:dyDescent="0.25">
      <c r="E314"/>
      <c r="F314" s="121"/>
      <c r="G314" s="121"/>
      <c r="H314"/>
      <c r="I314" s="241"/>
      <c r="J314"/>
      <c r="K314" s="121"/>
      <c r="L314" s="121"/>
      <c r="M314"/>
    </row>
    <row r="315" spans="5:13" x14ac:dyDescent="0.25">
      <c r="E315"/>
      <c r="F315" s="121"/>
      <c r="G315" s="121"/>
      <c r="H315"/>
      <c r="I315" s="241"/>
      <c r="J315"/>
      <c r="K315" s="121"/>
      <c r="L315" s="121"/>
      <c r="M315"/>
    </row>
    <row r="316" spans="5:13" x14ac:dyDescent="0.25">
      <c r="E316"/>
      <c r="F316" s="121"/>
      <c r="G316" s="121"/>
      <c r="H316"/>
      <c r="I316" s="241"/>
      <c r="J316"/>
      <c r="K316" s="121"/>
      <c r="L316" s="121"/>
    </row>
    <row r="317" spans="5:13" x14ac:dyDescent="0.25">
      <c r="E317"/>
      <c r="F317" s="121"/>
      <c r="G317" s="121"/>
      <c r="H317"/>
      <c r="I317" s="241"/>
      <c r="J317"/>
      <c r="K317" s="121"/>
      <c r="L317" s="121"/>
    </row>
    <row r="318" spans="5:13" x14ac:dyDescent="0.25">
      <c r="E318"/>
      <c r="F318" s="121"/>
      <c r="G318" s="121"/>
      <c r="H318"/>
      <c r="I318" s="241"/>
      <c r="J318"/>
      <c r="K318" s="121"/>
      <c r="L318" s="121"/>
    </row>
    <row r="319" spans="5:13" x14ac:dyDescent="0.25">
      <c r="E319"/>
      <c r="F319" s="121"/>
      <c r="G319" s="121"/>
      <c r="H319"/>
      <c r="I319" s="241"/>
      <c r="J319"/>
      <c r="K319" s="121"/>
      <c r="L319" s="121"/>
    </row>
    <row r="320" spans="5:13" x14ac:dyDescent="0.25">
      <c r="E320"/>
      <c r="F320" s="121"/>
      <c r="G320" s="121"/>
      <c r="H320"/>
      <c r="I320" s="241"/>
      <c r="J320"/>
      <c r="K320" s="121"/>
      <c r="L320" s="121"/>
    </row>
    <row r="321" spans="5:12" x14ac:dyDescent="0.25">
      <c r="E321"/>
      <c r="F321" s="121"/>
      <c r="G321" s="121"/>
      <c r="H321"/>
      <c r="I321" s="241"/>
      <c r="J321"/>
      <c r="K321" s="121"/>
      <c r="L321" s="121"/>
    </row>
    <row r="322" spans="5:12" x14ac:dyDescent="0.25">
      <c r="E322"/>
      <c r="F322" s="121"/>
      <c r="G322" s="121"/>
      <c r="H322"/>
      <c r="I322" s="241"/>
      <c r="J322"/>
      <c r="K322" s="121"/>
      <c r="L322" s="121"/>
    </row>
    <row r="323" spans="5:12" x14ac:dyDescent="0.25">
      <c r="E323"/>
      <c r="F323" s="121"/>
      <c r="G323" s="121"/>
      <c r="H323"/>
      <c r="I323" s="241"/>
      <c r="J323"/>
      <c r="K323" s="121"/>
      <c r="L323" s="121"/>
    </row>
    <row r="324" spans="5:12" x14ac:dyDescent="0.25">
      <c r="E324"/>
      <c r="F324" s="121"/>
      <c r="G324" s="121"/>
      <c r="H324"/>
      <c r="I324" s="241"/>
      <c r="J324"/>
      <c r="K324" s="121"/>
      <c r="L324" s="121"/>
    </row>
    <row r="325" spans="5:12" x14ac:dyDescent="0.25">
      <c r="E325"/>
      <c r="F325" s="121"/>
      <c r="G325" s="121"/>
      <c r="H325"/>
      <c r="I325" s="241"/>
      <c r="J325"/>
      <c r="K325" s="121"/>
      <c r="L325" s="121"/>
    </row>
    <row r="326" spans="5:12" x14ac:dyDescent="0.25">
      <c r="E326"/>
      <c r="F326" s="121"/>
      <c r="G326" s="121"/>
      <c r="H326"/>
      <c r="I326" s="241"/>
      <c r="J326"/>
      <c r="K326" s="121"/>
      <c r="L326" s="121"/>
    </row>
    <row r="327" spans="5:12" x14ac:dyDescent="0.25">
      <c r="E327"/>
      <c r="F327" s="121"/>
      <c r="G327" s="121"/>
      <c r="H327"/>
      <c r="I327" s="241"/>
      <c r="J327"/>
      <c r="K327" s="121"/>
      <c r="L327" s="121"/>
    </row>
    <row r="328" spans="5:12" x14ac:dyDescent="0.25">
      <c r="E328"/>
      <c r="F328" s="121"/>
      <c r="G328" s="121"/>
      <c r="H328"/>
      <c r="I328" s="241"/>
      <c r="J328"/>
      <c r="K328" s="121"/>
      <c r="L328" s="121"/>
    </row>
    <row r="329" spans="5:12" x14ac:dyDescent="0.25">
      <c r="E329"/>
      <c r="F329" s="121"/>
      <c r="G329" s="121"/>
      <c r="H329"/>
      <c r="I329" s="241"/>
      <c r="J329"/>
      <c r="K329" s="121"/>
      <c r="L329" s="121"/>
    </row>
    <row r="330" spans="5:12" x14ac:dyDescent="0.25">
      <c r="E330"/>
      <c r="F330" s="121"/>
      <c r="G330" s="121"/>
      <c r="H330"/>
      <c r="I330" s="241"/>
      <c r="J330"/>
      <c r="K330" s="121"/>
      <c r="L330" s="121"/>
    </row>
    <row r="331" spans="5:12" x14ac:dyDescent="0.25">
      <c r="E331"/>
      <c r="F331" s="121"/>
      <c r="G331" s="121"/>
      <c r="H331"/>
      <c r="I331" s="241"/>
      <c r="J331"/>
      <c r="K331" s="121"/>
      <c r="L331" s="121"/>
    </row>
    <row r="332" spans="5:12" x14ac:dyDescent="0.25">
      <c r="E332"/>
      <c r="F332" s="121"/>
      <c r="G332" s="121"/>
      <c r="H332"/>
      <c r="I332" s="241"/>
      <c r="J332"/>
      <c r="K332" s="121"/>
      <c r="L332" s="121"/>
    </row>
    <row r="333" spans="5:12" x14ac:dyDescent="0.25">
      <c r="E333"/>
      <c r="F333" s="121"/>
      <c r="G333" s="121"/>
      <c r="H333"/>
      <c r="I333" s="241"/>
      <c r="J333"/>
      <c r="K333" s="121"/>
      <c r="L333" s="121"/>
    </row>
    <row r="334" spans="5:12" x14ac:dyDescent="0.25">
      <c r="E334"/>
      <c r="F334" s="121"/>
      <c r="G334" s="121"/>
      <c r="H334"/>
      <c r="I334" s="241"/>
      <c r="J334"/>
      <c r="K334" s="121"/>
      <c r="L334" s="121"/>
    </row>
    <row r="335" spans="5:12" x14ac:dyDescent="0.25">
      <c r="E335"/>
      <c r="F335" s="121"/>
      <c r="G335" s="121"/>
      <c r="H335"/>
      <c r="I335" s="241"/>
      <c r="J335"/>
      <c r="K335" s="121"/>
      <c r="L335" s="121"/>
    </row>
    <row r="336" spans="5:12" x14ac:dyDescent="0.25">
      <c r="E336"/>
      <c r="F336" s="121"/>
      <c r="G336" s="121"/>
      <c r="H336"/>
      <c r="I336" s="241"/>
      <c r="J336"/>
      <c r="K336" s="121"/>
      <c r="L336" s="121"/>
    </row>
    <row r="337" spans="5:12" x14ac:dyDescent="0.25">
      <c r="E337"/>
      <c r="F337" s="121"/>
      <c r="G337" s="121"/>
      <c r="H337"/>
      <c r="I337" s="241"/>
      <c r="J337"/>
      <c r="K337" s="121"/>
      <c r="L337" s="121"/>
    </row>
    <row r="338" spans="5:12" x14ac:dyDescent="0.25">
      <c r="E338"/>
      <c r="F338" s="121"/>
      <c r="G338" s="121"/>
      <c r="H338"/>
      <c r="I338" s="241"/>
      <c r="J338"/>
      <c r="K338" s="121"/>
      <c r="L338" s="121"/>
    </row>
    <row r="339" spans="5:12" x14ac:dyDescent="0.25">
      <c r="E339"/>
      <c r="F339" s="121"/>
      <c r="G339" s="121"/>
      <c r="H339"/>
      <c r="I339" s="241"/>
      <c r="J339"/>
      <c r="K339" s="121"/>
      <c r="L339" s="121"/>
    </row>
    <row r="340" spans="5:12" x14ac:dyDescent="0.25">
      <c r="E340"/>
      <c r="F340" s="121"/>
      <c r="G340" s="121"/>
      <c r="H340"/>
      <c r="I340" s="241"/>
      <c r="J340"/>
      <c r="K340" s="121"/>
      <c r="L340" s="121"/>
    </row>
    <row r="341" spans="5:12" x14ac:dyDescent="0.25">
      <c r="E341"/>
      <c r="F341" s="121"/>
      <c r="G341" s="121"/>
      <c r="H341"/>
      <c r="I341" s="241"/>
      <c r="J341"/>
      <c r="K341" s="121"/>
      <c r="L341" s="121"/>
    </row>
    <row r="342" spans="5:12" x14ac:dyDescent="0.25">
      <c r="E342"/>
      <c r="F342" s="121"/>
      <c r="G342" s="121"/>
      <c r="H342"/>
      <c r="I342" s="241"/>
      <c r="J342"/>
      <c r="K342" s="121"/>
      <c r="L342" s="121"/>
    </row>
    <row r="343" spans="5:12" x14ac:dyDescent="0.25">
      <c r="E343"/>
      <c r="F343" s="121"/>
      <c r="G343" s="121"/>
      <c r="H343"/>
      <c r="I343" s="241"/>
      <c r="J343"/>
      <c r="K343" s="121"/>
      <c r="L343" s="121"/>
    </row>
    <row r="344" spans="5:12" x14ac:dyDescent="0.25">
      <c r="E344"/>
      <c r="F344" s="121"/>
      <c r="G344" s="121"/>
      <c r="H344"/>
      <c r="I344" s="241"/>
      <c r="J344"/>
      <c r="K344" s="121"/>
      <c r="L344" s="121"/>
    </row>
    <row r="345" spans="5:12" x14ac:dyDescent="0.25">
      <c r="E345"/>
      <c r="F345" s="121"/>
      <c r="G345" s="121"/>
      <c r="H345"/>
      <c r="I345" s="241"/>
      <c r="J345"/>
      <c r="K345" s="121"/>
      <c r="L345" s="121"/>
    </row>
    <row r="346" spans="5:12" x14ac:dyDescent="0.25">
      <c r="E346"/>
      <c r="F346" s="121"/>
      <c r="G346" s="121"/>
      <c r="H346"/>
      <c r="I346" s="241"/>
      <c r="J346"/>
      <c r="K346" s="121"/>
      <c r="L346" s="121"/>
    </row>
    <row r="347" spans="5:12" x14ac:dyDescent="0.25">
      <c r="E347"/>
      <c r="F347" s="121"/>
      <c r="G347" s="121"/>
      <c r="H347"/>
      <c r="I347" s="241"/>
      <c r="J347"/>
      <c r="K347" s="121"/>
      <c r="L347" s="121"/>
    </row>
    <row r="348" spans="5:12" x14ac:dyDescent="0.25">
      <c r="E348"/>
      <c r="F348" s="121"/>
      <c r="G348" s="121"/>
      <c r="H348"/>
      <c r="I348" s="241"/>
      <c r="J348"/>
      <c r="K348" s="121"/>
      <c r="L348" s="121"/>
    </row>
    <row r="349" spans="5:12" x14ac:dyDescent="0.25">
      <c r="E349"/>
      <c r="F349" s="121"/>
      <c r="G349" s="121"/>
      <c r="H349"/>
      <c r="I349" s="241"/>
      <c r="J349"/>
      <c r="K349" s="121"/>
      <c r="L349" s="121"/>
    </row>
    <row r="350" spans="5:12" x14ac:dyDescent="0.25">
      <c r="E350"/>
      <c r="F350" s="121"/>
      <c r="G350" s="121"/>
      <c r="H350"/>
      <c r="I350" s="241"/>
      <c r="J350"/>
      <c r="K350" s="121"/>
      <c r="L350" s="121"/>
    </row>
    <row r="351" spans="5:12" x14ac:dyDescent="0.25">
      <c r="E351"/>
      <c r="F351" s="121"/>
      <c r="G351" s="121"/>
      <c r="H351"/>
      <c r="I351" s="241"/>
      <c r="J351"/>
      <c r="K351" s="121"/>
      <c r="L351" s="121"/>
    </row>
    <row r="352" spans="5:12" x14ac:dyDescent="0.25">
      <c r="E352"/>
      <c r="F352" s="121"/>
      <c r="G352" s="121"/>
      <c r="H352"/>
      <c r="I352" s="241"/>
      <c r="J352"/>
      <c r="K352" s="121"/>
      <c r="L352" s="121"/>
    </row>
    <row r="353" spans="5:12" x14ac:dyDescent="0.25">
      <c r="E353"/>
      <c r="F353" s="121"/>
      <c r="G353" s="121"/>
      <c r="H353"/>
      <c r="I353" s="241"/>
      <c r="J353"/>
      <c r="K353" s="121"/>
      <c r="L353" s="121"/>
    </row>
    <row r="354" spans="5:12" x14ac:dyDescent="0.25">
      <c r="E354"/>
      <c r="F354" s="121"/>
      <c r="G354" s="121"/>
      <c r="H354"/>
      <c r="I354" s="241"/>
      <c r="J354"/>
      <c r="K354" s="121"/>
      <c r="L354" s="121"/>
    </row>
    <row r="355" spans="5:12" x14ac:dyDescent="0.25">
      <c r="E355"/>
      <c r="F355" s="121"/>
      <c r="G355" s="121"/>
      <c r="H355"/>
      <c r="I355" s="241"/>
      <c r="J355"/>
      <c r="K355" s="121"/>
      <c r="L355" s="121"/>
    </row>
    <row r="356" spans="5:12" x14ac:dyDescent="0.25">
      <c r="E356"/>
      <c r="F356" s="121"/>
      <c r="G356" s="121"/>
      <c r="H356"/>
      <c r="I356" s="241"/>
      <c r="J356"/>
      <c r="K356" s="121"/>
      <c r="L356" s="121"/>
    </row>
    <row r="357" spans="5:12" x14ac:dyDescent="0.25">
      <c r="E357"/>
      <c r="F357" s="121"/>
      <c r="G357" s="121"/>
      <c r="H357"/>
      <c r="I357" s="241"/>
      <c r="J357"/>
      <c r="K357" s="121"/>
      <c r="L357" s="121"/>
    </row>
    <row r="358" spans="5:12" x14ac:dyDescent="0.25">
      <c r="E358"/>
      <c r="F358" s="121"/>
      <c r="G358" s="121"/>
      <c r="H358"/>
      <c r="I358" s="241"/>
      <c r="J358"/>
      <c r="K358" s="121"/>
      <c r="L358" s="121"/>
    </row>
    <row r="359" spans="5:12" x14ac:dyDescent="0.25">
      <c r="E359"/>
      <c r="F359" s="121"/>
      <c r="G359" s="121"/>
      <c r="H359"/>
      <c r="I359" s="241"/>
      <c r="J359"/>
      <c r="K359" s="121"/>
      <c r="L359" s="121"/>
    </row>
    <row r="360" spans="5:12" x14ac:dyDescent="0.25">
      <c r="E360"/>
      <c r="F360" s="121"/>
      <c r="G360" s="121"/>
      <c r="H360"/>
      <c r="I360" s="241"/>
      <c r="J360"/>
      <c r="K360" s="121"/>
      <c r="L360" s="121"/>
    </row>
    <row r="361" spans="5:12" x14ac:dyDescent="0.25">
      <c r="E361"/>
      <c r="F361" s="121"/>
      <c r="G361" s="121"/>
      <c r="H361"/>
      <c r="I361" s="241"/>
      <c r="J361"/>
      <c r="K361" s="121"/>
      <c r="L361" s="121"/>
    </row>
    <row r="362" spans="5:12" x14ac:dyDescent="0.25">
      <c r="E362"/>
      <c r="F362" s="121"/>
      <c r="G362" s="121"/>
      <c r="H362"/>
      <c r="I362" s="241"/>
      <c r="J362"/>
      <c r="K362" s="121"/>
      <c r="L362" s="121"/>
    </row>
    <row r="363" spans="5:12" x14ac:dyDescent="0.25">
      <c r="E363"/>
      <c r="F363" s="121"/>
      <c r="G363" s="121"/>
      <c r="H363"/>
      <c r="I363" s="241"/>
      <c r="J363"/>
      <c r="K363" s="121"/>
      <c r="L363" s="121"/>
    </row>
    <row r="364" spans="5:12" x14ac:dyDescent="0.25">
      <c r="E364"/>
      <c r="F364" s="121"/>
      <c r="G364" s="121"/>
      <c r="H364"/>
      <c r="I364" s="241"/>
      <c r="J364"/>
      <c r="K364" s="121"/>
      <c r="L364" s="121"/>
    </row>
    <row r="365" spans="5:12" x14ac:dyDescent="0.25">
      <c r="E365"/>
      <c r="F365" s="121"/>
      <c r="G365" s="121"/>
      <c r="H365"/>
      <c r="I365" s="241"/>
      <c r="J365"/>
      <c r="K365" s="121"/>
      <c r="L365" s="121"/>
    </row>
    <row r="366" spans="5:12" x14ac:dyDescent="0.25">
      <c r="E366"/>
      <c r="F366" s="121"/>
      <c r="G366" s="121"/>
      <c r="H366"/>
      <c r="I366" s="241"/>
      <c r="J366"/>
      <c r="K366" s="121"/>
      <c r="L366" s="121"/>
    </row>
    <row r="367" spans="5:12" x14ac:dyDescent="0.25">
      <c r="E367" s="44"/>
      <c r="H367" s="44"/>
      <c r="I367" s="260"/>
      <c r="J367" s="44"/>
    </row>
    <row r="368" spans="5:12" x14ac:dyDescent="0.25">
      <c r="E368" s="44"/>
      <c r="H368" s="44"/>
      <c r="I368" s="260"/>
      <c r="J368" s="44"/>
    </row>
    <row r="369" spans="5:10" x14ac:dyDescent="0.25">
      <c r="E369" s="44"/>
      <c r="H369" s="44"/>
      <c r="I369" s="260"/>
      <c r="J369" s="44"/>
    </row>
    <row r="370" spans="5:10" x14ac:dyDescent="0.25">
      <c r="E370" s="44"/>
      <c r="H370" s="44"/>
      <c r="I370" s="260"/>
      <c r="J370" s="44"/>
    </row>
    <row r="371" spans="5:10" x14ac:dyDescent="0.25">
      <c r="E371" s="44"/>
      <c r="H371" s="44"/>
      <c r="I371" s="260"/>
      <c r="J371" s="44"/>
    </row>
    <row r="372" spans="5:10" x14ac:dyDescent="0.25">
      <c r="E372" s="44"/>
      <c r="H372" s="44"/>
      <c r="I372" s="260"/>
      <c r="J372" s="44"/>
    </row>
    <row r="373" spans="5:10" x14ac:dyDescent="0.25">
      <c r="E373" s="44"/>
      <c r="H373" s="44"/>
      <c r="I373" s="260"/>
      <c r="J373" s="44"/>
    </row>
    <row r="374" spans="5:10" x14ac:dyDescent="0.25">
      <c r="E374" s="44"/>
      <c r="H374" s="44"/>
      <c r="I374" s="260"/>
      <c r="J374" s="44"/>
    </row>
    <row r="375" spans="5:10" x14ac:dyDescent="0.25">
      <c r="E375" s="44"/>
      <c r="H375" s="44"/>
      <c r="I375" s="260"/>
      <c r="J375" s="44"/>
    </row>
    <row r="376" spans="5:10" x14ac:dyDescent="0.25">
      <c r="E376" s="44"/>
      <c r="H376" s="44"/>
      <c r="I376" s="260"/>
      <c r="J376" s="44"/>
    </row>
    <row r="377" spans="5:10" x14ac:dyDescent="0.25">
      <c r="E377" s="44"/>
      <c r="H377" s="44"/>
      <c r="I377" s="260"/>
      <c r="J377" s="44"/>
    </row>
    <row r="378" spans="5:10" x14ac:dyDescent="0.25">
      <c r="E378" s="44"/>
      <c r="H378" s="44"/>
      <c r="I378" s="260"/>
      <c r="J378" s="44"/>
    </row>
    <row r="379" spans="5:10" x14ac:dyDescent="0.25">
      <c r="E379" s="44"/>
      <c r="H379" s="44"/>
      <c r="I379" s="260"/>
      <c r="J379" s="44"/>
    </row>
    <row r="380" spans="5:10" x14ac:dyDescent="0.25">
      <c r="E380" s="44"/>
      <c r="H380" s="44"/>
      <c r="I380" s="260"/>
      <c r="J380" s="44"/>
    </row>
    <row r="381" spans="5:10" x14ac:dyDescent="0.25">
      <c r="E381" s="44"/>
      <c r="H381" s="44"/>
      <c r="I381" s="260"/>
      <c r="J381" s="44"/>
    </row>
    <row r="382" spans="5:10" x14ac:dyDescent="0.25">
      <c r="E382" s="44"/>
      <c r="H382" s="44"/>
      <c r="I382" s="260"/>
      <c r="J382" s="44"/>
    </row>
    <row r="383" spans="5:10" x14ac:dyDescent="0.25">
      <c r="E383" s="44"/>
      <c r="H383" s="44"/>
      <c r="I383" s="260"/>
      <c r="J383" s="44"/>
    </row>
    <row r="384" spans="5:10" x14ac:dyDescent="0.25">
      <c r="E384" s="44"/>
      <c r="H384" s="44"/>
      <c r="I384" s="260"/>
      <c r="J384" s="44"/>
    </row>
    <row r="385" spans="5:10" x14ac:dyDescent="0.25">
      <c r="E385" s="44"/>
      <c r="H385" s="44"/>
      <c r="I385" s="260"/>
      <c r="J385" s="44"/>
    </row>
    <row r="386" spans="5:10" x14ac:dyDescent="0.25">
      <c r="E386" s="44"/>
      <c r="H386" s="44"/>
      <c r="I386" s="260"/>
      <c r="J386" s="44"/>
    </row>
    <row r="387" spans="5:10" x14ac:dyDescent="0.25">
      <c r="E387" s="44"/>
      <c r="H387" s="44"/>
      <c r="I387" s="260"/>
      <c r="J387" s="44"/>
    </row>
    <row r="388" spans="5:10" x14ac:dyDescent="0.25">
      <c r="E388" s="44"/>
      <c r="H388" s="44"/>
      <c r="I388" s="260"/>
      <c r="J388" s="44"/>
    </row>
    <row r="389" spans="5:10" x14ac:dyDescent="0.25">
      <c r="E389" s="44"/>
      <c r="H389" s="44"/>
      <c r="I389" s="260"/>
      <c r="J389" s="44"/>
    </row>
    <row r="390" spans="5:10" x14ac:dyDescent="0.25">
      <c r="E390" s="44"/>
      <c r="H390" s="44"/>
      <c r="I390" s="260"/>
      <c r="J390" s="44"/>
    </row>
    <row r="391" spans="5:10" x14ac:dyDescent="0.25">
      <c r="E391" s="44"/>
      <c r="H391" s="44"/>
      <c r="I391" s="260"/>
      <c r="J391" s="44"/>
    </row>
    <row r="392" spans="5:10" x14ac:dyDescent="0.25">
      <c r="E392" s="44"/>
      <c r="H392" s="44"/>
      <c r="I392" s="260"/>
      <c r="J392" s="44"/>
    </row>
    <row r="393" spans="5:10" x14ac:dyDescent="0.25">
      <c r="E393" s="44"/>
      <c r="H393" s="44"/>
      <c r="I393" s="260"/>
      <c r="J393" s="44"/>
    </row>
    <row r="394" spans="5:10" x14ac:dyDescent="0.25">
      <c r="E394" s="44"/>
      <c r="H394" s="44"/>
      <c r="I394" s="260"/>
      <c r="J394" s="44"/>
    </row>
    <row r="395" spans="5:10" x14ac:dyDescent="0.25">
      <c r="E395" s="44"/>
      <c r="H395" s="44"/>
      <c r="I395" s="260"/>
      <c r="J395" s="44"/>
    </row>
    <row r="396" spans="5:10" x14ac:dyDescent="0.25">
      <c r="E396" s="44"/>
      <c r="H396" s="44"/>
      <c r="I396" s="260"/>
      <c r="J396" s="44"/>
    </row>
    <row r="397" spans="5:10" x14ac:dyDescent="0.25">
      <c r="E397" s="44"/>
      <c r="H397" s="44"/>
      <c r="I397" s="260"/>
      <c r="J397" s="44"/>
    </row>
    <row r="398" spans="5:10" x14ac:dyDescent="0.25">
      <c r="E398" s="44"/>
      <c r="H398" s="44"/>
      <c r="I398" s="260"/>
      <c r="J398" s="44"/>
    </row>
    <row r="399" spans="5:10" x14ac:dyDescent="0.25">
      <c r="E399" s="44"/>
      <c r="H399" s="44"/>
      <c r="I399" s="260"/>
      <c r="J399" s="44"/>
    </row>
    <row r="400" spans="5:10" x14ac:dyDescent="0.25">
      <c r="E400" s="44"/>
      <c r="H400" s="44"/>
      <c r="I400" s="260"/>
      <c r="J400" s="44"/>
    </row>
    <row r="401" spans="5:10" x14ac:dyDescent="0.25">
      <c r="E401" s="44"/>
      <c r="H401" s="44"/>
      <c r="I401" s="260"/>
      <c r="J401" s="44"/>
    </row>
    <row r="402" spans="5:10" x14ac:dyDescent="0.25">
      <c r="E402" s="44"/>
      <c r="H402" s="44"/>
      <c r="I402" s="260"/>
      <c r="J402" s="44"/>
    </row>
    <row r="403" spans="5:10" x14ac:dyDescent="0.25">
      <c r="E403" s="44"/>
      <c r="H403" s="44"/>
      <c r="I403" s="260"/>
      <c r="J403" s="44"/>
    </row>
    <row r="404" spans="5:10" x14ac:dyDescent="0.25">
      <c r="E404" s="44"/>
      <c r="H404" s="44"/>
      <c r="I404" s="260"/>
      <c r="J404" s="44"/>
    </row>
    <row r="405" spans="5:10" x14ac:dyDescent="0.25">
      <c r="E405" s="44"/>
      <c r="H405" s="44"/>
      <c r="I405" s="260"/>
      <c r="J405" s="44"/>
    </row>
    <row r="406" spans="5:10" x14ac:dyDescent="0.25">
      <c r="E406" s="44"/>
      <c r="H406" s="44"/>
      <c r="I406" s="260"/>
      <c r="J406" s="44"/>
    </row>
    <row r="407" spans="5:10" x14ac:dyDescent="0.25">
      <c r="E407" s="44"/>
      <c r="H407" s="44"/>
      <c r="I407" s="260"/>
      <c r="J407" s="44"/>
    </row>
    <row r="408" spans="5:10" x14ac:dyDescent="0.25">
      <c r="E408" s="44"/>
      <c r="H408" s="44"/>
      <c r="I408" s="260"/>
      <c r="J408" s="44"/>
    </row>
    <row r="409" spans="5:10" x14ac:dyDescent="0.25">
      <c r="E409" s="44"/>
      <c r="H409" s="44"/>
      <c r="I409" s="260"/>
      <c r="J409" s="44"/>
    </row>
    <row r="410" spans="5:10" x14ac:dyDescent="0.25">
      <c r="E410" s="44"/>
      <c r="H410" s="44"/>
      <c r="I410" s="260"/>
      <c r="J410" s="44"/>
    </row>
    <row r="411" spans="5:10" x14ac:dyDescent="0.25">
      <c r="E411" s="44"/>
      <c r="H411" s="44"/>
      <c r="I411" s="260"/>
      <c r="J411" s="44"/>
    </row>
    <row r="412" spans="5:10" x14ac:dyDescent="0.25">
      <c r="E412" s="44"/>
      <c r="H412" s="44"/>
      <c r="I412" s="260"/>
      <c r="J412" s="44"/>
    </row>
    <row r="413" spans="5:10" x14ac:dyDescent="0.25">
      <c r="E413" s="44"/>
      <c r="H413" s="44"/>
      <c r="I413" s="260"/>
      <c r="J413" s="44"/>
    </row>
  </sheetData>
  <mergeCells count="16">
    <mergeCell ref="H2:I2"/>
    <mergeCell ref="M2:N2"/>
    <mergeCell ref="J4:M4"/>
    <mergeCell ref="J53:M53"/>
    <mergeCell ref="J7:M7"/>
    <mergeCell ref="J23:M23"/>
    <mergeCell ref="J31:M31"/>
    <mergeCell ref="J39:M39"/>
    <mergeCell ref="H51:I51"/>
    <mergeCell ref="M51:N51"/>
    <mergeCell ref="H126:I126"/>
    <mergeCell ref="J111:M111"/>
    <mergeCell ref="J74:M74"/>
    <mergeCell ref="C125:N125"/>
    <mergeCell ref="H103:I103"/>
    <mergeCell ref="M103:N103"/>
  </mergeCells>
  <pageMargins left="0.25" right="0.25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BD62-1BC1-4F34-8840-744EEABAE6AD}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Mountain Garden Club</dc:creator>
  <cp:lastModifiedBy>VDOE-</cp:lastModifiedBy>
  <cp:lastPrinted>2022-01-24T19:26:16Z</cp:lastPrinted>
  <dcterms:created xsi:type="dcterms:W3CDTF">2019-10-24T10:15:51Z</dcterms:created>
  <dcterms:modified xsi:type="dcterms:W3CDTF">2022-02-17T17:16:20Z</dcterms:modified>
</cp:coreProperties>
</file>